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defaultThemeVersion="124226"/>
  <mc:AlternateContent xmlns:mc="http://schemas.openxmlformats.org/markup-compatibility/2006">
    <mc:Choice Requires="x15">
      <x15ac:absPath xmlns:x15ac="http://schemas.microsoft.com/office/spreadsheetml/2010/11/ac" url="https://dansligasport.sharepoint.com/sites/SportVlaanderen/Gedeelde documenten/Beleidsplan/"/>
    </mc:Choice>
  </mc:AlternateContent>
  <xr:revisionPtr revIDLastSave="0" documentId="8_{33FF24F0-3F39-42B8-8F1A-FC34D379059E}" xr6:coauthVersionLast="47" xr6:coauthVersionMax="47" xr10:uidLastSave="{00000000-0000-0000-0000-000000000000}"/>
  <bookViews>
    <workbookView xWindow="-108" yWindow="-108" windowWidth="23256" windowHeight="12576" xr2:uid="{00000000-000D-0000-FFFF-FFFF00000000}"/>
  </bookViews>
  <sheets>
    <sheet name="Beleidsplan21-24" sheetId="1" r:id="rId1"/>
    <sheet name="Actieplan EVS-MVS_21-24" sheetId="4" r:id="rId2"/>
    <sheet name="Integriteitsbeleid2021" sheetId="2" r:id="rId3"/>
    <sheet name="Integriteitsbeleid2022" sheetId="3" r:id="rId4"/>
    <sheet name="Integriteitsbeleid2023" sheetId="5" r:id="rId5"/>
    <sheet name="integriteitsbeleid2024" sheetId="6" r:id="rId6"/>
  </sheets>
  <definedNames>
    <definedName name="_xlnm._FilterDatabase" localSheetId="0" hidden="1">'Beleidsplan21-24'!$A$1:$AB$175</definedName>
    <definedName name="_xlnm._FilterDatabase" localSheetId="3" hidden="1">Integriteitsbeleid2022!$A$1:$K$33</definedName>
    <definedName name="_xlnm._FilterDatabase" localSheetId="4" hidden="1">Integriteitsbeleid2023!$A$1:$J$29</definedName>
    <definedName name="_xlnm.Print_Area" localSheetId="1">'Actieplan EVS-MVS_21-24'!$A$1:$H$44</definedName>
    <definedName name="_xlnm.Print_Area" localSheetId="0">'Beleidsplan21-24'!$A$1:$AB$167</definedName>
    <definedName name="_xlnm.Print_Area" localSheetId="3">Integriteitsbeleid2022!$A$1:$E$33</definedName>
    <definedName name="_xlnm.Print_Area" localSheetId="4">Integriteitsbeleid2023!$A$1:$E$30</definedName>
    <definedName name="_xlnm.Print_Titles" localSheetId="0">'Beleidsplan21-24'!$1:$2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5" i="1" l="1"/>
  <c r="T164" i="1" s="1"/>
  <c r="S165" i="1"/>
  <c r="S164" i="1" s="1"/>
  <c r="S147" i="1"/>
  <c r="S146" i="1" s="1"/>
  <c r="T140" i="1"/>
  <c r="T139" i="1" s="1"/>
  <c r="S140" i="1"/>
  <c r="S139" i="1" s="1"/>
  <c r="S132" i="1"/>
  <c r="S131" i="1" s="1"/>
  <c r="T126" i="1"/>
  <c r="S126" i="1"/>
  <c r="T123" i="1"/>
  <c r="S123" i="1"/>
  <c r="T118" i="1"/>
  <c r="S118" i="1"/>
  <c r="T113" i="1"/>
  <c r="S113" i="1"/>
  <c r="T109" i="1"/>
  <c r="T108" i="1" s="1"/>
  <c r="S109" i="1"/>
  <c r="S108" i="1" s="1"/>
  <c r="T103" i="1"/>
  <c r="S103" i="1"/>
  <c r="T98" i="1"/>
  <c r="S98" i="1"/>
  <c r="T94" i="1"/>
  <c r="S94" i="1"/>
  <c r="T91" i="1"/>
  <c r="S91" i="1"/>
  <c r="T87" i="1"/>
  <c r="S87" i="1"/>
  <c r="T83" i="1"/>
  <c r="S83" i="1"/>
  <c r="T75" i="1"/>
  <c r="S75" i="1"/>
  <c r="T63" i="1"/>
  <c r="S63" i="1"/>
  <c r="T58" i="1"/>
  <c r="S58" i="1"/>
  <c r="T54" i="1"/>
  <c r="S54" i="1"/>
  <c r="T48" i="1"/>
  <c r="S48" i="1"/>
  <c r="T43" i="1"/>
  <c r="S43" i="1"/>
  <c r="T38" i="1"/>
  <c r="S38" i="1"/>
  <c r="T32" i="1"/>
  <c r="S32" i="1"/>
  <c r="T23" i="1"/>
  <c r="S23" i="1"/>
  <c r="T17" i="1"/>
  <c r="S17" i="1"/>
  <c r="S12" i="1"/>
  <c r="T9" i="1"/>
  <c r="S9" i="1"/>
  <c r="T4" i="1"/>
  <c r="S4" i="1"/>
  <c r="T97" i="1" l="1"/>
  <c r="T112" i="1"/>
  <c r="S112" i="1"/>
  <c r="T47" i="1"/>
  <c r="T3" i="1"/>
  <c r="T82" i="1"/>
  <c r="S97" i="1"/>
  <c r="S16" i="1"/>
  <c r="T16" i="1"/>
  <c r="S62" i="1"/>
  <c r="T62" i="1"/>
  <c r="S3" i="1"/>
  <c r="S47" i="1"/>
  <c r="S82" i="1"/>
  <c r="U158" i="1"/>
  <c r="U157" i="1"/>
  <c r="Y147" i="1"/>
  <c r="U162" i="1"/>
  <c r="U161" i="1"/>
  <c r="U159" i="1"/>
  <c r="V157" i="1" l="1"/>
  <c r="V158" i="1"/>
  <c r="V159" i="1"/>
  <c r="V161" i="1"/>
  <c r="V162" i="1"/>
  <c r="Y97" i="1"/>
  <c r="R164" i="1"/>
  <c r="Q164" i="1"/>
  <c r="P164" i="1"/>
  <c r="O164" i="1"/>
  <c r="N164" i="1"/>
  <c r="M164" i="1"/>
  <c r="U163" i="1"/>
  <c r="U155" i="1"/>
  <c r="U160" i="1" l="1"/>
  <c r="V160" i="1"/>
  <c r="V156" i="1"/>
  <c r="U156" i="1"/>
  <c r="V7" i="1"/>
  <c r="U7" i="1"/>
  <c r="U57" i="1"/>
  <c r="V57" i="1"/>
  <c r="V152" i="1"/>
  <c r="U152" i="1"/>
  <c r="V141" i="1"/>
  <c r="U141" i="1"/>
  <c r="V133" i="1"/>
  <c r="U133" i="1"/>
  <c r="V125" i="1"/>
  <c r="U125" i="1"/>
  <c r="U117" i="1"/>
  <c r="V117" i="1"/>
  <c r="V101" i="1"/>
  <c r="U101" i="1"/>
  <c r="V93" i="1"/>
  <c r="U93" i="1"/>
  <c r="V85" i="1"/>
  <c r="U85" i="1"/>
  <c r="U72" i="1"/>
  <c r="V72" i="1"/>
  <c r="V64" i="1"/>
  <c r="U64" i="1"/>
  <c r="V49" i="1"/>
  <c r="U49" i="1"/>
  <c r="U41" i="1"/>
  <c r="V41" i="1"/>
  <c r="V26" i="1"/>
  <c r="U26" i="1"/>
  <c r="V33" i="1"/>
  <c r="U33" i="1"/>
  <c r="V29" i="1"/>
  <c r="U29" i="1"/>
  <c r="V151" i="1"/>
  <c r="U151" i="1"/>
  <c r="V124" i="1"/>
  <c r="U124" i="1"/>
  <c r="V116" i="1"/>
  <c r="U116" i="1"/>
  <c r="U100" i="1"/>
  <c r="V100" i="1"/>
  <c r="V92" i="1"/>
  <c r="U92" i="1"/>
  <c r="V84" i="1"/>
  <c r="U84" i="1"/>
  <c r="V71" i="1"/>
  <c r="U71" i="1"/>
  <c r="V40" i="1"/>
  <c r="U40" i="1"/>
  <c r="V25" i="1"/>
  <c r="U25" i="1"/>
  <c r="V8" i="1"/>
  <c r="U8" i="1"/>
  <c r="V18" i="1"/>
  <c r="U18" i="1"/>
  <c r="U30" i="1"/>
  <c r="V30" i="1"/>
  <c r="V99" i="1"/>
  <c r="U99" i="1"/>
  <c r="V155" i="1"/>
  <c r="V114" i="1"/>
  <c r="U114" i="1"/>
  <c r="V61" i="1"/>
  <c r="U61" i="1"/>
  <c r="V145" i="1"/>
  <c r="V144" i="1" s="1"/>
  <c r="U145" i="1"/>
  <c r="U144" i="1" s="1"/>
  <c r="V137" i="1"/>
  <c r="U137" i="1"/>
  <c r="V121" i="1"/>
  <c r="U121" i="1"/>
  <c r="V105" i="1"/>
  <c r="U105" i="1"/>
  <c r="V89" i="1"/>
  <c r="U89" i="1"/>
  <c r="V76" i="1"/>
  <c r="U76" i="1"/>
  <c r="U68" i="1"/>
  <c r="V68" i="1"/>
  <c r="V53" i="1"/>
  <c r="U53" i="1"/>
  <c r="V45" i="1"/>
  <c r="U45" i="1"/>
  <c r="U35" i="1"/>
  <c r="V35" i="1"/>
  <c r="V22" i="1"/>
  <c r="U22" i="1"/>
  <c r="V13" i="1"/>
  <c r="U13" i="1"/>
  <c r="U5" i="1"/>
  <c r="V5" i="1"/>
  <c r="V59" i="1"/>
  <c r="U59" i="1"/>
  <c r="V24" i="1"/>
  <c r="U24" i="1"/>
  <c r="U138" i="1"/>
  <c r="V138" i="1"/>
  <c r="V136" i="1"/>
  <c r="U136" i="1"/>
  <c r="V120" i="1"/>
  <c r="U120" i="1"/>
  <c r="V104" i="1"/>
  <c r="U104" i="1"/>
  <c r="V96" i="1"/>
  <c r="U96" i="1"/>
  <c r="U88" i="1"/>
  <c r="V88" i="1"/>
  <c r="V67" i="1"/>
  <c r="U67" i="1"/>
  <c r="U52" i="1"/>
  <c r="V52" i="1"/>
  <c r="V44" i="1"/>
  <c r="U44" i="1"/>
  <c r="V34" i="1"/>
  <c r="U34" i="1"/>
  <c r="U21" i="1"/>
  <c r="V21" i="1"/>
  <c r="V148" i="1"/>
  <c r="U148" i="1"/>
  <c r="V163" i="1"/>
  <c r="V107" i="1"/>
  <c r="U107" i="1"/>
  <c r="V70" i="1"/>
  <c r="U70" i="1"/>
  <c r="U15" i="1"/>
  <c r="V15" i="1"/>
  <c r="U122" i="1"/>
  <c r="V122" i="1"/>
  <c r="V69" i="1"/>
  <c r="U69" i="1"/>
  <c r="V37" i="1"/>
  <c r="U37" i="1"/>
  <c r="V14" i="1"/>
  <c r="U14" i="1"/>
  <c r="V154" i="1"/>
  <c r="U154" i="1"/>
  <c r="V143" i="1"/>
  <c r="U143" i="1"/>
  <c r="V135" i="1"/>
  <c r="U135" i="1"/>
  <c r="V119" i="1"/>
  <c r="U119" i="1"/>
  <c r="U111" i="1"/>
  <c r="V111" i="1"/>
  <c r="V95" i="1"/>
  <c r="U95" i="1"/>
  <c r="V74" i="1"/>
  <c r="U74" i="1"/>
  <c r="V66" i="1"/>
  <c r="U66" i="1"/>
  <c r="V51" i="1"/>
  <c r="U51" i="1"/>
  <c r="V20" i="1"/>
  <c r="U20" i="1"/>
  <c r="V11" i="1"/>
  <c r="U11" i="1"/>
  <c r="V55" i="1"/>
  <c r="U55" i="1"/>
  <c r="V166" i="1"/>
  <c r="V165" i="1" s="1"/>
  <c r="V164" i="1" s="1"/>
  <c r="U166" i="1"/>
  <c r="U165" i="1" s="1"/>
  <c r="U164" i="1" s="1"/>
  <c r="V115" i="1"/>
  <c r="U115" i="1"/>
  <c r="V31" i="1"/>
  <c r="U31" i="1"/>
  <c r="V60" i="1"/>
  <c r="U60" i="1"/>
  <c r="V106" i="1"/>
  <c r="U106" i="1"/>
  <c r="V90" i="1"/>
  <c r="U90" i="1"/>
  <c r="V46" i="1"/>
  <c r="U46" i="1"/>
  <c r="V6" i="1"/>
  <c r="U6" i="1"/>
  <c r="V56" i="1"/>
  <c r="U56" i="1"/>
  <c r="V153" i="1"/>
  <c r="U153" i="1"/>
  <c r="V142" i="1"/>
  <c r="U142" i="1"/>
  <c r="V134" i="1"/>
  <c r="U134" i="1"/>
  <c r="V110" i="1"/>
  <c r="U110" i="1"/>
  <c r="V102" i="1"/>
  <c r="U102" i="1"/>
  <c r="V86" i="1"/>
  <c r="U86" i="1"/>
  <c r="V73" i="1"/>
  <c r="U73" i="1"/>
  <c r="V65" i="1"/>
  <c r="U65" i="1"/>
  <c r="V50" i="1"/>
  <c r="U50" i="1"/>
  <c r="V42" i="1"/>
  <c r="U42" i="1"/>
  <c r="V27" i="1"/>
  <c r="U27" i="1"/>
  <c r="V19" i="1"/>
  <c r="U19" i="1"/>
  <c r="V10" i="1"/>
  <c r="U10" i="1"/>
  <c r="V39" i="1"/>
  <c r="U39" i="1"/>
  <c r="V28" i="1"/>
  <c r="U28" i="1"/>
  <c r="U129" i="1"/>
  <c r="U128" i="1"/>
  <c r="U127" i="1"/>
  <c r="V127" i="1"/>
  <c r="V128" i="1"/>
  <c r="V129" i="1"/>
  <c r="Z83" i="1"/>
  <c r="Z87" i="1"/>
  <c r="Z91" i="1"/>
  <c r="Z94" i="1"/>
  <c r="Z98" i="1"/>
  <c r="Z103" i="1"/>
  <c r="Q91" i="1"/>
  <c r="X147" i="1"/>
  <c r="X146" i="1" s="1"/>
  <c r="X140" i="1"/>
  <c r="X139" i="1" s="1"/>
  <c r="W140" i="1"/>
  <c r="W139" i="1" s="1"/>
  <c r="X132" i="1"/>
  <c r="X131" i="1" s="1"/>
  <c r="W132" i="1"/>
  <c r="W131" i="1" s="1"/>
  <c r="X126" i="1"/>
  <c r="W126" i="1"/>
  <c r="X123" i="1"/>
  <c r="W123" i="1"/>
  <c r="X118" i="1"/>
  <c r="W118" i="1"/>
  <c r="X113" i="1"/>
  <c r="W113" i="1"/>
  <c r="X109" i="1"/>
  <c r="X108" i="1" s="1"/>
  <c r="W109" i="1"/>
  <c r="W108" i="1" s="1"/>
  <c r="X103" i="1"/>
  <c r="W103" i="1"/>
  <c r="X98" i="1"/>
  <c r="W98" i="1"/>
  <c r="X94" i="1"/>
  <c r="W94" i="1"/>
  <c r="X91" i="1"/>
  <c r="W91" i="1"/>
  <c r="X87" i="1"/>
  <c r="W87" i="1"/>
  <c r="X83" i="1"/>
  <c r="W83" i="1"/>
  <c r="X75" i="1"/>
  <c r="W75" i="1"/>
  <c r="X63" i="1"/>
  <c r="W63" i="1"/>
  <c r="X58" i="1"/>
  <c r="W58" i="1"/>
  <c r="X54" i="1"/>
  <c r="W54" i="1"/>
  <c r="X48" i="1"/>
  <c r="W48" i="1"/>
  <c r="X43" i="1"/>
  <c r="W43" i="1"/>
  <c r="X38" i="1"/>
  <c r="W38" i="1"/>
  <c r="X32" i="1"/>
  <c r="W32" i="1"/>
  <c r="X23" i="1"/>
  <c r="W23" i="1"/>
  <c r="X17" i="1"/>
  <c r="W17" i="1"/>
  <c r="X12" i="1"/>
  <c r="W12" i="1"/>
  <c r="X9" i="1"/>
  <c r="W9" i="1"/>
  <c r="X4" i="1"/>
  <c r="W4" i="1"/>
  <c r="M132" i="1"/>
  <c r="M131" i="1" s="1"/>
  <c r="M4" i="1"/>
  <c r="M9" i="1"/>
  <c r="M12" i="1"/>
  <c r="M17" i="1"/>
  <c r="M23" i="1"/>
  <c r="M32" i="1"/>
  <c r="M38" i="1"/>
  <c r="M43" i="1"/>
  <c r="M48" i="1"/>
  <c r="M54" i="1"/>
  <c r="M58" i="1"/>
  <c r="M63" i="1"/>
  <c r="M75" i="1"/>
  <c r="M85" i="1"/>
  <c r="M86" i="1"/>
  <c r="M89" i="1"/>
  <c r="M90" i="1"/>
  <c r="M93" i="1"/>
  <c r="M91" i="1" s="1"/>
  <c r="M94" i="1"/>
  <c r="M99" i="1"/>
  <c r="M100" i="1"/>
  <c r="M101" i="1"/>
  <c r="M104" i="1"/>
  <c r="M105" i="1"/>
  <c r="M106" i="1"/>
  <c r="M109" i="1"/>
  <c r="M108" i="1" s="1"/>
  <c r="M113" i="1"/>
  <c r="M118" i="1"/>
  <c r="M123" i="1"/>
  <c r="M126" i="1"/>
  <c r="M147" i="1"/>
  <c r="M146" i="1" s="1"/>
  <c r="N4" i="1"/>
  <c r="N9" i="1"/>
  <c r="N12" i="1"/>
  <c r="N17" i="1"/>
  <c r="N23" i="1"/>
  <c r="N32" i="1"/>
  <c r="N38" i="1"/>
  <c r="N43" i="1"/>
  <c r="N48" i="1"/>
  <c r="N54" i="1"/>
  <c r="N58" i="1"/>
  <c r="N63" i="1"/>
  <c r="N75" i="1"/>
  <c r="N83" i="1"/>
  <c r="N87" i="1"/>
  <c r="N91" i="1"/>
  <c r="N94" i="1"/>
  <c r="N98" i="1"/>
  <c r="N103" i="1"/>
  <c r="N109" i="1"/>
  <c r="N108" i="1" s="1"/>
  <c r="N113" i="1"/>
  <c r="N118" i="1"/>
  <c r="N123" i="1"/>
  <c r="N126" i="1"/>
  <c r="N132" i="1"/>
  <c r="N131" i="1" s="1"/>
  <c r="N147" i="1"/>
  <c r="N146" i="1" s="1"/>
  <c r="O4" i="1"/>
  <c r="O9" i="1"/>
  <c r="O12" i="1"/>
  <c r="O17" i="1"/>
  <c r="O23" i="1"/>
  <c r="O32" i="1"/>
  <c r="O38" i="1"/>
  <c r="O43" i="1"/>
  <c r="O48" i="1"/>
  <c r="O54" i="1"/>
  <c r="O58" i="1"/>
  <c r="O63" i="1"/>
  <c r="O75" i="1"/>
  <c r="O83" i="1"/>
  <c r="O87" i="1"/>
  <c r="O91" i="1"/>
  <c r="O94" i="1"/>
  <c r="O98" i="1"/>
  <c r="O103" i="1"/>
  <c r="O109" i="1"/>
  <c r="O108" i="1" s="1"/>
  <c r="O113" i="1"/>
  <c r="O118" i="1"/>
  <c r="O123" i="1"/>
  <c r="O126" i="1"/>
  <c r="O132" i="1"/>
  <c r="O131" i="1" s="1"/>
  <c r="O140" i="1"/>
  <c r="O139" i="1" s="1"/>
  <c r="O147" i="1"/>
  <c r="O146" i="1" s="1"/>
  <c r="P4" i="1"/>
  <c r="P9" i="1"/>
  <c r="P12" i="1"/>
  <c r="P17" i="1"/>
  <c r="P23" i="1"/>
  <c r="P32" i="1"/>
  <c r="P38" i="1"/>
  <c r="P43" i="1"/>
  <c r="P48" i="1"/>
  <c r="P54" i="1"/>
  <c r="P58" i="1"/>
  <c r="P63" i="1"/>
  <c r="P75" i="1"/>
  <c r="P83" i="1"/>
  <c r="P87" i="1"/>
  <c r="P91" i="1"/>
  <c r="P94" i="1"/>
  <c r="P98" i="1"/>
  <c r="P103" i="1"/>
  <c r="P109" i="1"/>
  <c r="P108" i="1" s="1"/>
  <c r="P113" i="1"/>
  <c r="P118" i="1"/>
  <c r="P123" i="1"/>
  <c r="P126" i="1"/>
  <c r="P132" i="1"/>
  <c r="P131" i="1" s="1"/>
  <c r="P140" i="1"/>
  <c r="P139" i="1" s="1"/>
  <c r="P147" i="1"/>
  <c r="P146" i="1" s="1"/>
  <c r="Q4" i="1"/>
  <c r="Q9" i="1"/>
  <c r="Q12" i="1"/>
  <c r="Q17" i="1"/>
  <c r="Q23" i="1"/>
  <c r="Q32" i="1"/>
  <c r="Q38" i="1"/>
  <c r="Q43" i="1"/>
  <c r="Q48" i="1"/>
  <c r="Q54" i="1"/>
  <c r="Q58" i="1"/>
  <c r="Q63" i="1"/>
  <c r="Q75" i="1"/>
  <c r="Q83" i="1"/>
  <c r="Q87" i="1"/>
  <c r="Q94" i="1"/>
  <c r="Q98" i="1"/>
  <c r="Q103" i="1"/>
  <c r="Q109" i="1"/>
  <c r="Q108" i="1" s="1"/>
  <c r="Q113" i="1"/>
  <c r="Q118" i="1"/>
  <c r="Q123" i="1"/>
  <c r="Q126" i="1"/>
  <c r="Q132" i="1"/>
  <c r="Q131" i="1" s="1"/>
  <c r="Q140" i="1"/>
  <c r="Q139" i="1" s="1"/>
  <c r="Q147" i="1"/>
  <c r="Q146" i="1" s="1"/>
  <c r="R4" i="1"/>
  <c r="R9" i="1"/>
  <c r="R12" i="1"/>
  <c r="R17" i="1"/>
  <c r="R23" i="1"/>
  <c r="R32" i="1"/>
  <c r="R38" i="1"/>
  <c r="R43" i="1"/>
  <c r="R48" i="1"/>
  <c r="R54" i="1"/>
  <c r="R58" i="1"/>
  <c r="R63" i="1"/>
  <c r="R75" i="1"/>
  <c r="R83" i="1"/>
  <c r="R87" i="1"/>
  <c r="R91" i="1"/>
  <c r="R94" i="1"/>
  <c r="R98" i="1"/>
  <c r="R103" i="1"/>
  <c r="R109" i="1"/>
  <c r="R108" i="1" s="1"/>
  <c r="R113" i="1"/>
  <c r="R118" i="1"/>
  <c r="R123" i="1"/>
  <c r="R126" i="1"/>
  <c r="R132" i="1"/>
  <c r="R131" i="1" s="1"/>
  <c r="R140" i="1"/>
  <c r="R139" i="1" s="1"/>
  <c r="R147" i="1"/>
  <c r="R146" i="1" s="1"/>
  <c r="L77" i="1"/>
  <c r="AA103" i="1"/>
  <c r="AB103" i="1"/>
  <c r="AA98" i="1"/>
  <c r="AB98" i="1"/>
  <c r="AA94" i="1"/>
  <c r="AB94" i="1"/>
  <c r="AA91" i="1"/>
  <c r="AB91" i="1"/>
  <c r="AA87" i="1"/>
  <c r="AB87" i="1"/>
  <c r="AB83" i="1"/>
  <c r="AA83" i="1"/>
  <c r="W147" i="1"/>
  <c r="W146" i="1" s="1"/>
  <c r="V38" i="1" l="1"/>
  <c r="U38" i="1"/>
  <c r="U23" i="1"/>
  <c r="U58" i="1"/>
  <c r="U77" i="1"/>
  <c r="V77" i="1"/>
  <c r="V123" i="1"/>
  <c r="V43" i="1"/>
  <c r="Z97" i="1"/>
  <c r="V109" i="1"/>
  <c r="V108" i="1" s="1"/>
  <c r="V98" i="1"/>
  <c r="V87" i="1"/>
  <c r="U9" i="1"/>
  <c r="U94" i="1"/>
  <c r="U126" i="1"/>
  <c r="V83" i="1"/>
  <c r="V132" i="1"/>
  <c r="V131" i="1" s="1"/>
  <c r="V118" i="1"/>
  <c r="V32" i="1"/>
  <c r="V91" i="1"/>
  <c r="V23" i="1"/>
  <c r="V113" i="1"/>
  <c r="V140" i="1"/>
  <c r="V139" i="1" s="1"/>
  <c r="U103" i="1"/>
  <c r="V9" i="1"/>
  <c r="V94" i="1"/>
  <c r="V58" i="1"/>
  <c r="V54" i="1" s="1"/>
  <c r="U63" i="1"/>
  <c r="U32" i="1"/>
  <c r="U4" i="1"/>
  <c r="V4" i="1"/>
  <c r="V147" i="1"/>
  <c r="V146" i="1" s="1"/>
  <c r="U12" i="1"/>
  <c r="U147" i="1"/>
  <c r="U146" i="1" s="1"/>
  <c r="X97" i="1"/>
  <c r="V17" i="1"/>
  <c r="U17" i="1"/>
  <c r="P62" i="1"/>
  <c r="U140" i="1"/>
  <c r="U139" i="1" s="1"/>
  <c r="Q62" i="1"/>
  <c r="P97" i="1"/>
  <c r="V48" i="1"/>
  <c r="U54" i="1"/>
  <c r="U43" i="1"/>
  <c r="U118" i="1"/>
  <c r="X62" i="1"/>
  <c r="U48" i="1"/>
  <c r="N62" i="1"/>
  <c r="X3" i="1"/>
  <c r="R62" i="1"/>
  <c r="O82" i="1"/>
  <c r="X112" i="1"/>
  <c r="V103" i="1"/>
  <c r="O47" i="1"/>
  <c r="M62" i="1"/>
  <c r="P112" i="1"/>
  <c r="M47" i="1"/>
  <c r="M3" i="1"/>
  <c r="U98" i="1"/>
  <c r="R112" i="1"/>
  <c r="Z82" i="1"/>
  <c r="V63" i="1"/>
  <c r="AA97" i="1"/>
  <c r="Q97" i="1"/>
  <c r="O3" i="1"/>
  <c r="W16" i="1"/>
  <c r="V126" i="1"/>
  <c r="O97" i="1"/>
  <c r="M98" i="1"/>
  <c r="W62" i="1"/>
  <c r="P16" i="1"/>
  <c r="O112" i="1"/>
  <c r="U83" i="1"/>
  <c r="Q82" i="1"/>
  <c r="U109" i="1"/>
  <c r="U108" i="1" s="1"/>
  <c r="AB97" i="1"/>
  <c r="P47" i="1"/>
  <c r="P3" i="1"/>
  <c r="W3" i="1"/>
  <c r="W47" i="1"/>
  <c r="W82" i="1"/>
  <c r="U113" i="1"/>
  <c r="M112" i="1"/>
  <c r="Q112" i="1"/>
  <c r="M87" i="1"/>
  <c r="X16" i="1"/>
  <c r="AB82" i="1"/>
  <c r="N112" i="1"/>
  <c r="N82" i="1"/>
  <c r="M83" i="1"/>
  <c r="M16" i="1"/>
  <c r="R16" i="1"/>
  <c r="Q47" i="1"/>
  <c r="Q3" i="1"/>
  <c r="U87" i="1"/>
  <c r="U132" i="1"/>
  <c r="U131" i="1" s="1"/>
  <c r="U91" i="1"/>
  <c r="V12" i="1"/>
  <c r="R97" i="1"/>
  <c r="Q16" i="1"/>
  <c r="N97" i="1"/>
  <c r="U123" i="1"/>
  <c r="R47" i="1"/>
  <c r="R3" i="1"/>
  <c r="N47" i="1"/>
  <c r="N3" i="1"/>
  <c r="R82" i="1"/>
  <c r="M103" i="1"/>
  <c r="AA82" i="1"/>
  <c r="O62" i="1"/>
  <c r="O16" i="1"/>
  <c r="N16" i="1"/>
  <c r="W97" i="1"/>
  <c r="W112" i="1"/>
  <c r="L78" i="1"/>
  <c r="P82" i="1"/>
  <c r="X47" i="1"/>
  <c r="X82" i="1"/>
  <c r="V97" i="1" l="1"/>
  <c r="U3" i="1"/>
  <c r="V82" i="1"/>
  <c r="V112" i="1"/>
  <c r="V47" i="1"/>
  <c r="U47" i="1"/>
  <c r="V3" i="1"/>
  <c r="U97" i="1"/>
  <c r="V16" i="1"/>
  <c r="U112" i="1"/>
  <c r="U16" i="1"/>
  <c r="U82" i="1"/>
  <c r="M82" i="1"/>
  <c r="M97" i="1"/>
  <c r="L79" i="1"/>
  <c r="V78" i="1" l="1"/>
  <c r="U78" i="1"/>
  <c r="L80" i="1"/>
  <c r="V79" i="1" l="1"/>
  <c r="U79" i="1"/>
  <c r="L81" i="1"/>
  <c r="V80" i="1" l="1"/>
  <c r="U80" i="1"/>
  <c r="V81" i="1"/>
  <c r="U81" i="1"/>
  <c r="V75" i="1" l="1"/>
  <c r="V62" i="1" s="1"/>
  <c r="U75" i="1"/>
  <c r="U62" i="1" s="1"/>
</calcChain>
</file>

<file path=xl/sharedStrings.xml><?xml version="1.0" encoding="utf-8"?>
<sst xmlns="http://schemas.openxmlformats.org/spreadsheetml/2006/main" count="2126" uniqueCount="527">
  <si>
    <r>
      <t xml:space="preserve">                                                                    </t>
    </r>
    <r>
      <rPr>
        <sz val="14"/>
        <color theme="0"/>
        <rFont val="Open Sans Regular"/>
      </rPr>
      <t xml:space="preserve">   Beleidsplan 2021-2024 Doelstellingen</t>
    </r>
  </si>
  <si>
    <t>Timing</t>
  </si>
  <si>
    <t>Indicator</t>
  </si>
  <si>
    <t>Verantw</t>
  </si>
  <si>
    <t>Status uitvoering huidig werkingsjaar</t>
  </si>
  <si>
    <t>Analytische code</t>
  </si>
  <si>
    <t>Begroting 2021</t>
  </si>
  <si>
    <t>Begroting 2022</t>
  </si>
  <si>
    <t>Begroting 2023</t>
  </si>
  <si>
    <t>Begroting 2024</t>
  </si>
  <si>
    <t>Status resultaatsrekening lopende jaar 2023</t>
  </si>
  <si>
    <t>Status resultaatsrekening 2021</t>
  </si>
  <si>
    <t>Status resultaatsrekening 2022</t>
  </si>
  <si>
    <t>Status resultaatsrekening 2024</t>
  </si>
  <si>
    <t>SD</t>
  </si>
  <si>
    <t>OD</t>
  </si>
  <si>
    <t>Actie</t>
  </si>
  <si>
    <t>Omschrijving</t>
  </si>
  <si>
    <t>kosten</t>
  </si>
  <si>
    <t>opbrengsten</t>
  </si>
  <si>
    <t>SD001</t>
  </si>
  <si>
    <t>Tijdens deze beleidsperiode ondersteunt Danssport Vlaanderen de recreatieve danser</t>
  </si>
  <si>
    <t>som kosten SD003</t>
  </si>
  <si>
    <t>som opbrengsten SD003</t>
  </si>
  <si>
    <t>OD001</t>
  </si>
  <si>
    <t xml:space="preserve"> In deze beleidsperiode organiseert  Danssport Vlaanderen  dansnamiddagen en dansvakanties voor de recreatieve danser</t>
  </si>
  <si>
    <t>som kosten OD001</t>
  </si>
  <si>
    <t>som opbrengsten OD001</t>
  </si>
  <si>
    <t>A0001</t>
  </si>
  <si>
    <t>Jaarlijks 1 nationale dansnamiddag ballroom &amp; latin voor senioren organiseren en 10 dansnamiddagen in samenwerking met clubs</t>
  </si>
  <si>
    <t>jaarlijks</t>
  </si>
  <si>
    <t xml:space="preserve">ja of nee </t>
  </si>
  <si>
    <t>Marianne</t>
  </si>
  <si>
    <t>ok</t>
  </si>
  <si>
    <t>A0002</t>
  </si>
  <si>
    <t>Kwaliteitsvolle dansvakanties ballroom &amp; latin organiseren voor senioren</t>
  </si>
  <si>
    <t>Jaarlijkse scores op de evaluatieformulieren zijn minstens 70%.</t>
  </si>
  <si>
    <t xml:space="preserve"> </t>
  </si>
  <si>
    <t>A0003</t>
  </si>
  <si>
    <t>Dansnamiddag lijndans &amp; country line dance organiseren</t>
  </si>
  <si>
    <t>A0004</t>
  </si>
  <si>
    <t>Kwaliteitsvolle dansvakantie lijndans organiseren</t>
  </si>
  <si>
    <t>OD002</t>
  </si>
  <si>
    <t>Danssport Vlaanderen organiseert recreatieve activiteiten ter promotie van de danssport</t>
  </si>
  <si>
    <t>som kosten OD002</t>
  </si>
  <si>
    <t>som opbrengsten OD002</t>
  </si>
  <si>
    <t>Dansdag actuele dans en standaarddans (afwisselend)</t>
  </si>
  <si>
    <t xml:space="preserve">november </t>
  </si>
  <si>
    <t>november</t>
  </si>
  <si>
    <t>Rani</t>
  </si>
  <si>
    <t>nee</t>
  </si>
  <si>
    <t>Mogelijk andere recreatieve activiteiten tijdens deze beleidsperiode</t>
  </si>
  <si>
    <t>OD003</t>
  </si>
  <si>
    <t>Danssport Vlaanderen ondersteunt haar clubs in hun G-werking</t>
  </si>
  <si>
    <t>Jaarlijks clubbezoeken met info over G-dans en G-dansdraaiboek</t>
  </si>
  <si>
    <t>sportjaar</t>
  </si>
  <si>
    <t>ja of nee</t>
  </si>
  <si>
    <t>Sandy
Anja</t>
  </si>
  <si>
    <t>OK</t>
  </si>
  <si>
    <t>Clubs jaarlijks informeren over en aanbieden van G-dansmateriaal (bv. flyers, stickerkaarten met stickers, diploma's, …)</t>
  </si>
  <si>
    <t>ja en nee</t>
  </si>
  <si>
    <t>Jaarlijks een G-dansactiviteit aanbieden (bv. G-dansdag)</t>
  </si>
  <si>
    <t>Ja of nee</t>
  </si>
  <si>
    <t>Rani
Sandy</t>
  </si>
  <si>
    <t>SD002</t>
  </si>
  <si>
    <t>Tijdens deze Olympiade worden er kwaliteitsvolle wedstrijden georganiseerd</t>
  </si>
  <si>
    <t>som kosten SD002</t>
  </si>
  <si>
    <t>som opbrengsten SD002</t>
  </si>
  <si>
    <t>Jaarlijks worden er danswedstrijden aangeboden in actuele dansstijlen</t>
  </si>
  <si>
    <t xml:space="preserve">wedstrijden actuele dans          </t>
  </si>
  <si>
    <t>Een kwaliteitsvol disco circuit organiseren</t>
  </si>
  <si>
    <t>oktober tot mei</t>
  </si>
  <si>
    <t>Stijging of behouden aantal wedstrijddansers</t>
  </si>
  <si>
    <t>Sandy</t>
  </si>
  <si>
    <t>Een kwaliteitsvol urban circuit organiseren</t>
  </si>
  <si>
    <t>Stijn/Anja</t>
  </si>
  <si>
    <t>Een kwaliteitsvol modern/jazz/show circuit organiseren</t>
  </si>
  <si>
    <t>Een kwaliteitsvol aanbod aan breaking battles organiseren</t>
  </si>
  <si>
    <t>Stanny</t>
  </si>
  <si>
    <t>Tijdens deze Olympiade wordt de samenwerking op internationaal niveau verder uitgebouwd</t>
  </si>
  <si>
    <t>Het officiële WK breaking naar Vlaanderen halen</t>
  </si>
  <si>
    <t>mei-juni</t>
  </si>
  <si>
    <t>De wereldbeker manche breaking ‘Unbreakable’ jaarlijks organiseren</t>
  </si>
  <si>
    <t>september</t>
  </si>
  <si>
    <t>Jona</t>
  </si>
  <si>
    <t>Minstens één keer een internationale wedstrijd organiseren (Dancenation)</t>
  </si>
  <si>
    <t>mei</t>
  </si>
  <si>
    <t>-</t>
  </si>
  <si>
    <t>Dancenation organisatie</t>
  </si>
  <si>
    <t>Dansers mogelijkheden bieden om zich internationaal te meten binnen de circuits disco/urban/modern/jazz/show/standard-latin</t>
  </si>
  <si>
    <t>Sandy, Stijn, Marianne, Anja, Rani</t>
  </si>
  <si>
    <t xml:space="preserve">Unbreakable        </t>
  </si>
  <si>
    <t xml:space="preserve">project breaking aparte kosten          </t>
  </si>
  <si>
    <t xml:space="preserve">Kosten voortraj WK 2023      </t>
  </si>
  <si>
    <t xml:space="preserve">Sp Vl WK 2023                           </t>
  </si>
  <si>
    <t>Blijvend investeren in ons jurykorps</t>
  </si>
  <si>
    <t>som kosten OD003</t>
  </si>
  <si>
    <t>som opbrengsten OD003</t>
  </si>
  <si>
    <t xml:space="preserve">opleiding jury             </t>
  </si>
  <si>
    <t>Juryopleiding disco organiseren</t>
  </si>
  <si>
    <t>zomer</t>
  </si>
  <si>
    <t>1 per sportjaar</t>
  </si>
  <si>
    <r>
      <rPr>
        <sz val="9"/>
        <color rgb="FF000000"/>
        <rFont val="Open Sans Light"/>
        <family val="2"/>
      </rPr>
      <t>Juryopleiding jazz/modern/</t>
    </r>
    <r>
      <rPr>
        <b/>
        <sz val="9"/>
        <color rgb="FF60497A"/>
        <rFont val="Open Sans Light"/>
        <family val="2"/>
      </rPr>
      <t xml:space="preserve">show </t>
    </r>
    <r>
      <rPr>
        <sz val="9"/>
        <color rgb="FF000000"/>
        <rFont val="Open Sans Light"/>
        <family val="2"/>
      </rPr>
      <t>organiseren</t>
    </r>
  </si>
  <si>
    <t>Anja, Stijn, Marianne</t>
  </si>
  <si>
    <t xml:space="preserve">Juryopleiding urban organiseren </t>
  </si>
  <si>
    <t>Jurycursus en jurycongres Standard/Latin organiseren</t>
  </si>
  <si>
    <t>najaar</t>
  </si>
  <si>
    <t>minstens tweejaarlijks</t>
  </si>
  <si>
    <t xml:space="preserve"> Hannah/Evi</t>
  </si>
  <si>
    <t>OD004</t>
  </si>
  <si>
    <t>Wedstrijdcircuit Standard/Latin organiseren</t>
  </si>
  <si>
    <t xml:space="preserve">wedstrijden standard/latin   </t>
  </si>
  <si>
    <t>Een kwaliteitsvol Standard/Latin wedstrijdcircuit organiseren</t>
  </si>
  <si>
    <t>minstens 5 westrijden per sportjaar</t>
  </si>
  <si>
    <t>Evi</t>
  </si>
  <si>
    <t>Jaarlijks BK organiseren (ofwel Standard/Latin ofwel 10 dansen)</t>
  </si>
  <si>
    <t>Activiteiten organiseren om de interesse in wedstrijddansen Standard/Latin te optimaliseren</t>
  </si>
  <si>
    <t>Nov en mrt</t>
  </si>
  <si>
    <t>2 per sportjaar - door Corona max 1 dit jaar</t>
  </si>
  <si>
    <t>OD005</t>
  </si>
  <si>
    <t>Blijvend investeren in ondersteuning voor wedstrijddansers - Project ambassadeurs</t>
  </si>
  <si>
    <t>Het organiseren van professionele trainingen of bijscholingen voor de ambassadeurs om de atleten naar een hoger niveau te tillen.</t>
  </si>
  <si>
    <t xml:space="preserve">sportjaar </t>
  </si>
  <si>
    <t xml:space="preserve">3 per sportjaar </t>
  </si>
  <si>
    <t>De ambassadeurs ontvangen een outfit ter promotie van Danssport Vlaanderen</t>
  </si>
  <si>
    <t xml:space="preserve">sept - okt </t>
  </si>
  <si>
    <t>De ambassadeurs zullen deel uitmaken van een professionele campagne ter promotie van de danssport.</t>
  </si>
  <si>
    <t xml:space="preserve">1 per sportjaar </t>
  </si>
  <si>
    <t>SD003</t>
  </si>
  <si>
    <t>Danssport Vlaanderen wil een kwaliteitsverhoging realiseren in de clubwerking door in te zetten op een performante omkadering in clubwerking.</t>
  </si>
  <si>
    <t>Clubondersteuning verbeteren en efficiënter maken</t>
  </si>
  <si>
    <t>Actief clubbezoeken doen</t>
  </si>
  <si>
    <t xml:space="preserve">10 per sportjaar </t>
  </si>
  <si>
    <t>alle collega's</t>
  </si>
  <si>
    <r>
      <rPr>
        <sz val="9"/>
        <color rgb="FF000000"/>
        <rFont val="Open Sans Light"/>
        <family val="2"/>
      </rPr>
      <t>Handleidingen/</t>
    </r>
    <r>
      <rPr>
        <b/>
        <sz val="9"/>
        <color rgb="FF7030A0"/>
        <rFont val="Open Sans Light"/>
        <family val="2"/>
      </rPr>
      <t xml:space="preserve">tutorials </t>
    </r>
    <r>
      <rPr>
        <sz val="9"/>
        <color rgb="FF000000"/>
        <rFont val="Open Sans Light"/>
        <family val="2"/>
      </rPr>
      <t xml:space="preserve">maken van actuele wetgeving of noden voor clubs </t>
    </r>
  </si>
  <si>
    <t>minstens 1</t>
  </si>
  <si>
    <t>Jolien</t>
  </si>
  <si>
    <t>Info via webinars aanbieden</t>
  </si>
  <si>
    <t>2 per sportjaar</t>
  </si>
  <si>
    <t>Evi/Jolien/Anja</t>
  </si>
  <si>
    <t>Clubmeeting organiseren</t>
  </si>
  <si>
    <t>Okt en mrt</t>
  </si>
  <si>
    <t>A0005</t>
  </si>
  <si>
    <t>mogelijk nieuwe initiatieven</t>
  </si>
  <si>
    <t>Anja</t>
  </si>
  <si>
    <t>Kwaliteitsverhoging in de cluborganisatie</t>
  </si>
  <si>
    <t xml:space="preserve">toekomsttraject            </t>
  </si>
  <si>
    <t>Tweejaarlijks kwaliteitsproject aanbieden</t>
  </si>
  <si>
    <t>minstens 50% van clubs</t>
  </si>
  <si>
    <t>Rani/Anja</t>
  </si>
  <si>
    <t>NVT</t>
  </si>
  <si>
    <t>Checklist kwaliteit beschikbaar maken voor clubs</t>
  </si>
  <si>
    <t>niet geslaagde clubs checklist bezorgen</t>
  </si>
  <si>
    <t>Inzetten op ledenbinding (club + leden)</t>
  </si>
  <si>
    <t>Actief clubs contacteren om aan te sluiten bij Danssport Vlaanderen of onderzoeken waarom men niet aansluit</t>
  </si>
  <si>
    <t>aantal contacten</t>
  </si>
  <si>
    <t>Ledenvoordelen (leden + clubs) promoten en zoeken naar nieuwe incentives voor clubs en leden</t>
  </si>
  <si>
    <t>update ledenvoordelen</t>
  </si>
  <si>
    <t>Anja/Jolien/Evi/Rani</t>
  </si>
  <si>
    <t>Subsidie voor promotiemateriaal clubs / 2021 ook compenstatie voor CO2meter</t>
  </si>
  <si>
    <t>voorbeeld promotiemateriaal met logo DSV</t>
  </si>
  <si>
    <t>Evi/Anja</t>
  </si>
  <si>
    <t>SD004</t>
  </si>
  <si>
    <t xml:space="preserve">Danssport Vlaanderen zal (al dan niet in samenwerking met andere organisaties) in de beleidsperiode 2021-2024 kwalitatieve vormingen organiseren voor (potentiële) lesgevers (=trainers). </t>
  </si>
  <si>
    <t>som kosten SD004</t>
  </si>
  <si>
    <t>som opbrengsten SD004</t>
  </si>
  <si>
    <t>In 2024 doet minstens 20% van het aantal aangesloten lesgevers mee aan minstens 1 sporttechnische bijscholing van Danssport Vlaanderen.</t>
  </si>
  <si>
    <r>
      <rPr>
        <sz val="9"/>
        <color rgb="FF000000"/>
        <rFont val="Open Sans Light"/>
        <family val="2"/>
      </rPr>
      <t>Jaarlijks minstens 3 bijscholingen organiseren binnen actuele dans, waaronder 1 techniekbijscholing per stijl</t>
    </r>
    <r>
      <rPr>
        <strike/>
        <sz val="9"/>
        <color rgb="FFFF0000"/>
        <rFont val="Open Sans Light"/>
        <family val="2"/>
      </rPr>
      <t xml:space="preserve"> en het Dansposium.</t>
    </r>
  </si>
  <si>
    <t>Ja of neen.</t>
  </si>
  <si>
    <t>Laura + Hannah (+ Marianne, Anja, Sandy op juryopleiding)</t>
  </si>
  <si>
    <t>Jaarlijks 4 studiedagen en 1 Lerarencongres binnen Standard, Latin en Social Dance organiseren.</t>
  </si>
  <si>
    <t>Hannah</t>
  </si>
  <si>
    <t>Jaarlijks minstens één bijscholing lijndans organiseren.</t>
  </si>
  <si>
    <t xml:space="preserve">Jaarlijks één bijscholing G-dans organiseren. </t>
  </si>
  <si>
    <t>Hannah
Sandy</t>
  </si>
  <si>
    <r>
      <rPr>
        <sz val="9"/>
        <color rgb="FF000000"/>
        <rFont val="Open Sans Light"/>
        <family val="2"/>
      </rPr>
      <t>Jaarlijks minstens</t>
    </r>
    <r>
      <rPr>
        <sz val="9"/>
        <color rgb="FFFF0000"/>
        <rFont val="Open Sans Light"/>
        <family val="2"/>
      </rPr>
      <t xml:space="preserve"> </t>
    </r>
    <r>
      <rPr>
        <strike/>
        <sz val="9"/>
        <color rgb="FFFF0000"/>
        <rFont val="Open Sans Light"/>
        <family val="2"/>
      </rPr>
      <t>4</t>
    </r>
    <r>
      <rPr>
        <sz val="9"/>
        <color rgb="FFFF0000"/>
        <rFont val="Open Sans Light"/>
        <family val="2"/>
      </rPr>
      <t xml:space="preserve"> 2</t>
    </r>
    <r>
      <rPr>
        <sz val="9"/>
        <color rgb="FF000000"/>
        <rFont val="Open Sans Light"/>
        <family val="2"/>
      </rPr>
      <t xml:space="preserve"> online tutorials voor lesgevers maken in verschillende stijlen/ stijloverstijgend.</t>
    </r>
    <r>
      <rPr>
        <sz val="9"/>
        <color rgb="FFFF0000"/>
        <rFont val="Open Sans Light"/>
        <family val="2"/>
      </rPr>
      <t xml:space="preserve"> In mate van het mogelijke informatie van bijscholingen delen op lesgeverswebsite.</t>
    </r>
  </si>
  <si>
    <t xml:space="preserve">Hannah </t>
  </si>
  <si>
    <t>A0006</t>
  </si>
  <si>
    <t>Jaarlijks bijscholingen/workshops promoten die door onze clubs georganiseerd worden om aan de vraag naar betere geografische spreiding en aantal bijscholingen tegemoet te komen.</t>
  </si>
  <si>
    <t>A0007</t>
  </si>
  <si>
    <t>Na elke sporttechnische bijscholing, middels een eenvormige tevredenheidsbevraging, nagaan of de bijscholing voldoende hoog scoort op de verschillende kwaliteitsitems.</t>
  </si>
  <si>
    <t>na elke bijscholing</t>
  </si>
  <si>
    <t>Jaarlijkse scores op de tevredenheidsschalen zijn minstens 80%.</t>
  </si>
  <si>
    <t>Hannah, Stijn, Marianne en Sandy</t>
  </si>
  <si>
    <t>A0008</t>
  </si>
  <si>
    <t>Jaarlijks onderzoek doen naar het aantal lesgevers actuele dans (al dan niet gediplomeerd) dat minstens 1 sporttechnische bijscholing heeft bijgewoond en het gemiddeld aantal (gediplomeerde) lesgevers aanwezig op de bijscholingen.</t>
  </si>
  <si>
    <t>december/januari</t>
  </si>
  <si>
    <t>A0009</t>
  </si>
  <si>
    <t>Jaarlijks minstens één van volgende acties uitvoeren om meer opkomst te genereren: een bijscholing koppelen aan een andere interessante activiteit, of een docent met naamsbekendheid inhuren, of een bijscholing in een club organiseren.</t>
  </si>
  <si>
    <t>Laura + Hannah</t>
  </si>
  <si>
    <t>A0010</t>
  </si>
  <si>
    <t>Bij de verwerking van de inschrijvingen nagaan dat iedere deelnemer van een bijscholing aangesloten is als lesgever bij Danssport Vlaanderen.</t>
  </si>
  <si>
    <t>voor iedere bijscholing</t>
  </si>
  <si>
    <t>Iedere deelnemer is aangesloten als lesgever.</t>
  </si>
  <si>
    <t>A0011</t>
  </si>
  <si>
    <t>Voor iedere bijscholing een promotieplan opstellen.</t>
  </si>
  <si>
    <t>Wel/geen promotieplan per bijscholing.</t>
  </si>
  <si>
    <t xml:space="preserve"> Hannah </t>
  </si>
  <si>
    <t>De trainersgraad (= aantal aangesloten gediplomeerden via een dansclub t.o.v. het aantal leden) is in 2024 idealiter 10/1000 leden.</t>
  </si>
  <si>
    <t>Vormgeven en organiseren van nieuwe opleidingen waar vraag naar is.</t>
  </si>
  <si>
    <t>Wel/geen nieuwe opleiding</t>
  </si>
  <si>
    <t>Opleidingen afstemmen op de behoeften van de cursisten.</t>
  </si>
  <si>
    <t> Op het einde van BP 2021-2024 minstens dezelfde scores als de gemiddelde score op de verschillende kwaliteitsitems in de beleidsperiode 2017-2020</t>
  </si>
  <si>
    <t>Instroom naar opleidingen verhogen (promotie, informatie en toelatingsproeven/oriëntatieproeven).</t>
  </si>
  <si>
    <t>Jaarlijkse stijging in het aantal inschrijvingen over alle opleidingen heen.</t>
  </si>
  <si>
    <t>Drop-out voorkomen en zorgen dat het slagingspercentage voldoende hoog is.</t>
  </si>
  <si>
    <t>Het jaarlijks gemiddeld slagingspercentage voor Initiator opleidingen moet minstens 78% en vanaf Instructeur B minstens 84%, en ieder sportjaar (van juli t/m juni) moeten er minstens 60 nieuw-gediplomeerden zijn.</t>
  </si>
  <si>
    <t>Evaluatie van de opleidingen.</t>
  </si>
  <si>
    <t>op het einde van elke opleiding</t>
  </si>
  <si>
    <t>Het jaarlijks al dan niet afnemen van tevredenheidsbevragingen, bijhouden van statistieken, en maken van een swot analyse.</t>
  </si>
  <si>
    <t>Gediplomeerde lesgevers stimuleren om zich aan te sluiten middels een interessant lidmaatschap voor lesgevers.</t>
  </si>
  <si>
    <t>Jaarlijkse stijging in het aantal aangesloten gediplomeerde lesgevers, kwalificatiegraad moet minstens 38% zijn, en minstens 75% van de nieuw-gediplomeerden dient aangesloten te zijn.</t>
  </si>
  <si>
    <t>SD005</t>
  </si>
  <si>
    <t>In 2024 wil Danssport Vlaanderen bij al haar stakeholders een uitstekende reputatie hebben op vlak van communicatie.</t>
  </si>
  <si>
    <t>Communicatie krijgt goede score in enquête</t>
  </si>
  <si>
    <t>Danssport Vlaanderen wil tegen 2024 haar interne communicatie blijven verbeteren, zodat alle medewerkers, maar ook commissies en bestuursleden voldoende geïnformeerd zijn over elkaars werk(ing).</t>
  </si>
  <si>
    <t>intern communicatieplan = werkdocument</t>
  </si>
  <si>
    <t>Intern communicatieplan opstellen.</t>
  </si>
  <si>
    <t>Intern communicatieplan uitvoeren &amp; regelmatig evalueren/bijsturen.</t>
  </si>
  <si>
    <t>hele jaar</t>
  </si>
  <si>
    <t>Huisstijl evalueren/bijsturen &amp; gebruik ervan bewaken.</t>
  </si>
  <si>
    <t>Danssport Vlaanderen wil tegen 2024 haar externe communicatie optimaliseren door de huidige tools te verbeteren en in te zetten op nieuwe trends.</t>
  </si>
  <si>
    <t>extern communicatieplan = werkdocument</t>
  </si>
  <si>
    <t>Externe communicatiestrategie en -plan opstellen.</t>
  </si>
  <si>
    <t>Externe communicatiestrategie en -plan uitvoeren &amp; regelmatig evalueren/bijsturen.</t>
  </si>
  <si>
    <t>Crisiscommunicatieplan regelmatig evalueren/bijsturen.</t>
  </si>
  <si>
    <t>Danssport Vlaanderen wil in deze beleidsperiode promotionele communicatiecampagnes voeren om haar clubs en haar eigen werking te promoten en ondersteunen.</t>
  </si>
  <si>
    <t>Communicatiecampagnes = uitgevoerd</t>
  </si>
  <si>
    <t>Campagnes uitwerken &amp; uitvoeren voor dansactiviteiten</t>
  </si>
  <si>
    <t>Jolien + collega's</t>
  </si>
  <si>
    <t>0 (budget bij activiteiten)</t>
  </si>
  <si>
    <t>Promotiematerialen voorzien voor onze eigen werking en onze leden</t>
  </si>
  <si>
    <t>Danssport Vlaanderen wil tegen 2024 haar persrelaties verbeteren door meer contacten te leggen en blijvend in te zetten op interessante content en de mediakansen die zich bieden.</t>
  </si>
  <si>
    <t>Media-items verschenen over dans</t>
  </si>
  <si>
    <t>Op regelmatige basis interessante content leveren voor nieuwsartikels over dans</t>
  </si>
  <si>
    <t>Persrelaties uitbouwen</t>
  </si>
  <si>
    <t>Jolien + collega's + RVB</t>
  </si>
  <si>
    <t>SD006</t>
  </si>
  <si>
    <t>In 2024 wil Danssport Vlaanderen een federatie zijn waarin iedereen op een ethische en gezonde manier actief kan zijn en waarin elke betrokkene zich thuis voelt.</t>
  </si>
  <si>
    <t>Integraal beleid rond ethische &amp; medische thema's</t>
  </si>
  <si>
    <t>Gedurende de beleidsperiode voert Danssport Vlaanderen een integraal beleid rond “gezond dansen”, waarover ook regelmatig gecommuniceerd wordt naar de relevante stakeholders.</t>
  </si>
  <si>
    <t>Integraal beleid rond medische thema's</t>
  </si>
  <si>
    <t>Regelmatige monitoring &amp; analyse van gezondheidsrisico’s in dans</t>
  </si>
  <si>
    <t>Jolien + adviesraad GES</t>
  </si>
  <si>
    <t>Sensibiliserings- &amp; preventiebeleid opstellen, uitvoeren en regelmatig evalueren/bijsturen</t>
  </si>
  <si>
    <t>Reactiebeleid opstellen, uitvoeren en regelmatig evalueren/bijsturen</t>
  </si>
  <si>
    <t>Regelmatig communiceren met stakeholders over gezond-sportenbeleid</t>
  </si>
  <si>
    <t>Gedurende de beleidsperiode voert Danssport Vlaanderen een integraal beleid rond “ethisch dansen”, waarover ook regelmatig gecommuniceerd wordt naar de relevante stakeholders.</t>
  </si>
  <si>
    <t>Integraal beleid rond ethische thema's</t>
  </si>
  <si>
    <t>Regelmatige monitoring &amp; analyse van ethische problemen/risico’s in dans</t>
  </si>
  <si>
    <t>Jolien + Stijn + adviesraad GES</t>
  </si>
  <si>
    <t>Regelmatig communiceren met stakeholders over ethisch-sportenbeleid</t>
  </si>
  <si>
    <t>SD007</t>
  </si>
  <si>
    <t>Danssport Vlaanderen wil tijdens deze beleidsperiode blijven inzetten op de harde en zachte indicatoren voor Goed Bestuur die opgenomen zijn in het Besluit van de Vlaamse regering</t>
  </si>
  <si>
    <t>som kosten SD007</t>
  </si>
  <si>
    <t>som opbrengsten SD007</t>
  </si>
  <si>
    <t>Danssport vlaanderen zal een integraal beleid voeren rond Goed Bestuur zowel op bestuursniveau als in de commissies</t>
  </si>
  <si>
    <t>Inzetten op behoud en verbetering van harde indicatoren</t>
  </si>
  <si>
    <t>nog verbeteren waar mogelijk</t>
  </si>
  <si>
    <t>Good Governance (GG) implementen in de commissiewerking</t>
  </si>
  <si>
    <t>GG toepassen commissies</t>
  </si>
  <si>
    <t>bezig</t>
  </si>
  <si>
    <t>SD008</t>
  </si>
  <si>
    <t>In deze Beleidsperiode wil Danssport Vlaanderen er op toezien dat er een gestructureerd beleid gevoerd wordt op de verschillende deeldomeinen: organisatie, personeel, finance, IT-werking,</t>
  </si>
  <si>
    <t>som kosten SD008</t>
  </si>
  <si>
    <t>som opbrengsten SD008</t>
  </si>
  <si>
    <t>Organisatie</t>
  </si>
  <si>
    <t>Danssport Vlaandren wil de interne organisatie afstemmen op haar vrijwilligers en klanten (clubs, lesgevers, leden)</t>
  </si>
  <si>
    <t>Evaluatie van de interne structuur (commissies) en aanpassen indien nodig</t>
  </si>
  <si>
    <t>evaluatie/aanpassingen gebeurd</t>
  </si>
  <si>
    <t>Collega's</t>
  </si>
  <si>
    <t>Commissievergaderingen</t>
  </si>
  <si>
    <t>4 commissievergaderingen + 1 AV</t>
  </si>
  <si>
    <t>Beleidsdag organiseren</t>
  </si>
  <si>
    <t>1 beleidsdag</t>
  </si>
  <si>
    <t>Mogelijk nog extra acties gedurende de beleidsperiode</t>
  </si>
  <si>
    <t>Personeel</t>
  </si>
  <si>
    <t>Danssport Vlaanderen wil het functioneren en participeren in de werking van de organisatie van medewerkers verder stimuleren</t>
  </si>
  <si>
    <t>Competentiematrix opstellen per functie</t>
  </si>
  <si>
    <t>voorjaar</t>
  </si>
  <si>
    <t>in 2023</t>
  </si>
  <si>
    <t>Johnny</t>
  </si>
  <si>
    <t>Opstellen van een persoonlijk opleidingsplan</t>
  </si>
  <si>
    <t>vanaf 2021</t>
  </si>
  <si>
    <t>Johnny/collega's</t>
  </si>
  <si>
    <t>Formele overlegmomenten op regelmatige basis van een vast agenda laten plaatsvinden</t>
  </si>
  <si>
    <t>wekelijks/maandelijks/jaarlijks</t>
  </si>
  <si>
    <t>teammeatings + evaluatie prestaties</t>
  </si>
  <si>
    <t>Evi (coördinatie)</t>
  </si>
  <si>
    <t>Groepsdynamiek stimuleren en optimaliseren</t>
  </si>
  <si>
    <t xml:space="preserve">jaarlijks </t>
  </si>
  <si>
    <t>1 teambuildingactiviteit</t>
  </si>
  <si>
    <t>IT</t>
  </si>
  <si>
    <t>Danssport Vlaanderen wil blijven investeren in vernieuwing van IT-gebruik om zo administratieve vereenvoudiging door te voeren in een moderne organisatie</t>
  </si>
  <si>
    <t>Jaarlijkse analyse van de noden binnen elk domein en bij de clubs</t>
  </si>
  <si>
    <t>analyse gebeurd</t>
  </si>
  <si>
    <t>Stijn</t>
  </si>
  <si>
    <t>Nieuwe IT tools implementeren in de organisatie waar nodig</t>
  </si>
  <si>
    <t>nieuwe tools?</t>
  </si>
  <si>
    <t>Financieel</t>
  </si>
  <si>
    <t>Danssport Vlaanderen wil een gezonde organisatie zijn met voldoende financiële armslag, waarbij gestreefd wordt naar een jaarlijks financieel overschot zodat de afhandkelijkheid van subsidies kleiner wordt.</t>
  </si>
  <si>
    <t>Uitwerken commercialisatieplan</t>
  </si>
  <si>
    <t>Jaarlijkse begrotingsopmaak met input van de verschillende deeldomeinen</t>
  </si>
  <si>
    <t>augustus</t>
  </si>
  <si>
    <t>Begroting in Luik II</t>
  </si>
  <si>
    <t>Luc</t>
  </si>
  <si>
    <t>A003</t>
  </si>
  <si>
    <t>Jaarlijks rapportering en controle door de bedrijfsrevisor</t>
  </si>
  <si>
    <t>maart</t>
  </si>
  <si>
    <t>verslag goedgekeurd</t>
  </si>
  <si>
    <t>BF</t>
  </si>
  <si>
    <t>BELEIDSFOCUSSEN</t>
  </si>
  <si>
    <t>BF1</t>
  </si>
  <si>
    <t>Danssport Vlaanderen wil tegen eind 2024 meer clubs subsidiëren via 'De schatkist' dan in 2016 (=nulmeting) en beoogt daarmee dat 'De schatkist' in 2024 betrekking zal hebben op meer jeugddansers dan in 2016. Doel is om de kwaliteit van de jeugdsportwerking in de sportclub te verhogen, met bijzondere aandacht voor de verhoging van de sportparticipatie van de jeugd (BF Jeugdsport).</t>
  </si>
  <si>
    <t xml:space="preserve">aantal deelnemende clubs + jeugdleden </t>
  </si>
  <si>
    <t>Jaarlijks vragen minimum 75 aangesloten clubs subsidies aan via 'De Schatkist' om hun jeugdwerking te versterken. En van al de aanvragen komen er elk jaar minstens 2 van nieuwe clubs (= clubs die nog nooit eerder deze subsidies hebben aangevraagd).</t>
  </si>
  <si>
    <t>Analyse deelnemende clubs</t>
  </si>
  <si>
    <t xml:space="preserve">Om de 2 jaar minimum 1 infosessie organiseren voor de sportclubs om 'De Schatkist' toe te lichten. </t>
  </si>
  <si>
    <t>juni</t>
  </si>
  <si>
    <t xml:space="preserve">nog niet </t>
  </si>
  <si>
    <t xml:space="preserve">Subsidiereglement 'De Schatkist' bekend maken bij dansclubs elk jaar opnieuw </t>
  </si>
  <si>
    <t xml:space="preserve">april </t>
  </si>
  <si>
    <t>mailing + sociale media</t>
  </si>
  <si>
    <t xml:space="preserve">Subsidiereglement 'De Schatkist' jaarlijks evalueren en bijsturen </t>
  </si>
  <si>
    <t xml:space="preserve">augustus </t>
  </si>
  <si>
    <t>Het verwerken van de aanvragen</t>
  </si>
  <si>
    <t>juni - juli - aug</t>
  </si>
  <si>
    <t xml:space="preserve">verwerkte dossiers </t>
  </si>
  <si>
    <t>Uitbetalen van de subsidies</t>
  </si>
  <si>
    <t xml:space="preserve">januari </t>
  </si>
  <si>
    <t>aantal uitbetalingen/rekening afschriften</t>
  </si>
  <si>
    <t xml:space="preserve">Clubs contacteren die vorige editie wel hebben deelgenomen maar dit jaar niet </t>
  </si>
  <si>
    <t xml:space="preserve"> -</t>
  </si>
  <si>
    <t>december</t>
  </si>
  <si>
    <t xml:space="preserve">december </t>
  </si>
  <si>
    <t>feedback clubs</t>
  </si>
  <si>
    <t>BF2</t>
  </si>
  <si>
    <t>Danssport Vlaanderen wil tijdens deze beleidsperiode danskampen met overnachting aanbieden.</t>
  </si>
  <si>
    <t>In de periode 2021-2024 worden elk jaar danskampen met overnachting georganiseerd aangepast aan vraag deelnemers (markconforme sportkampen) in geschikte centra en aan democratische prijzen.</t>
  </si>
  <si>
    <t>Organiseren van gesubsidieerde danskampen voor minstens 100 deelnemers per jaar</t>
  </si>
  <si>
    <t>minstens 100 per zomer</t>
  </si>
  <si>
    <t>ja</t>
  </si>
  <si>
    <t>Organiseren van minstens 1 vervolmakingsdanskamp</t>
  </si>
  <si>
    <t>zie A0001</t>
  </si>
  <si>
    <t>Per danskamp wordt 3 plaatsen ter beschikking gesteld van kansarme deelnemers</t>
  </si>
  <si>
    <t>minstens 1 plaats ter beschikking per kamp</t>
  </si>
  <si>
    <t>Vanaf 2021 beoordelen minstens 70% van de deelnemers het danskamp als zijnde: 'zeer goed' of 'goed' -&gt; kwaliteit van het danskamp</t>
  </si>
  <si>
    <t>Opstellen, uitdelen en verwerking van evaluatieformulieren voor elk danskamp</t>
  </si>
  <si>
    <t>BF3</t>
  </si>
  <si>
    <t>Danssport Vlaanderen wil de komende 4 jaar via de beleidsfocus Innovatief sporten inzetten op het organiseren van een kwalitatief, vernieuwend en duurzaam breakingcircuit.</t>
  </si>
  <si>
    <t xml:space="preserve">2-Jaarlijks indienen van de beleidsfocus Innovatie:  'Vlaamse Breaking Series'				</t>
  </si>
  <si>
    <t>BF laagdrempelig</t>
  </si>
  <si>
    <t>BF laagdrempelig sportaanbod tem 2022 Breaking Blocks</t>
  </si>
  <si>
    <t>BF laagdrempelig sportaanbod tem 2022  Vlaamse Breaking Series</t>
  </si>
  <si>
    <t>Het aantal jeugdleden bij de jongens laten stijgen met jaarlijks 10% tov het jaar ervoor.</t>
  </si>
  <si>
    <t>stijging 10%</t>
  </si>
  <si>
    <t>Anke</t>
  </si>
  <si>
    <t>53288.37</t>
  </si>
  <si>
    <t>/</t>
  </si>
  <si>
    <t>Het jaarlijks organiseren van breaking battles voor minstens 200 dansers</t>
  </si>
  <si>
    <t>min 200</t>
  </si>
  <si>
    <t>zie A001</t>
  </si>
  <si>
    <t>idem</t>
  </si>
  <si>
    <t>Het jaarlijks bereiken van minstens 100 internationale dansers via VBS</t>
  </si>
  <si>
    <t>min 100</t>
  </si>
  <si>
    <t>Het jaarlijks organiseren van 1 evaluatievergadering met VBS partners</t>
  </si>
  <si>
    <t>ja/ nee</t>
  </si>
  <si>
    <t>Jaarlijks samenwerking aangaan met minstens 1 partnerorganisatie die niet noodzakelijk reeds aangesloten is bij de federatie</t>
  </si>
  <si>
    <t>min 1</t>
  </si>
  <si>
    <t xml:space="preserve">BF Innovatie Brutosalaris      </t>
  </si>
  <si>
    <t>BF Innovatie patronale lasten</t>
  </si>
  <si>
    <t>BF innovatie eindejaarspremei + vakantiegeld</t>
  </si>
  <si>
    <t xml:space="preserve">Innov  dienstverhuring     </t>
  </si>
  <si>
    <t xml:space="preserve">Innov verplaatsingskosten         </t>
  </si>
  <si>
    <t xml:space="preserve">Innov huur sportaccom         </t>
  </si>
  <si>
    <t xml:space="preserve">Innov kost info, comm, promotie     </t>
  </si>
  <si>
    <t xml:space="preserve">Innov spec kosten               </t>
  </si>
  <si>
    <t>BF4</t>
  </si>
  <si>
    <t>BF Topsport</t>
  </si>
  <si>
    <t>som kosten DM002</t>
  </si>
  <si>
    <t>som opbrengsten DM002</t>
  </si>
  <si>
    <t xml:space="preserve">Topsport breaking			</t>
  </si>
  <si>
    <t xml:space="preserve">Kosten topsport breaking           </t>
  </si>
  <si>
    <r>
      <t xml:space="preserve">                                                                    </t>
    </r>
    <r>
      <rPr>
        <sz val="14"/>
        <color rgb="FFFFFFFF"/>
        <rFont val="Open Sans Regular"/>
      </rPr>
      <t xml:space="preserve">   Beleidsplan 2021-2024 Doelstellingen</t>
    </r>
  </si>
  <si>
    <t>Status uitvoering 2021</t>
  </si>
  <si>
    <t>Status uitvoering 2022</t>
  </si>
  <si>
    <t>Status uitvoering 2023</t>
  </si>
  <si>
    <t>Status uitvoering 2024</t>
  </si>
  <si>
    <t>Enquête ethisch &amp; gezond sporten</t>
  </si>
  <si>
    <t>nvt</t>
  </si>
  <si>
    <t>Monitoring &amp; analyse ongevalcijfers afgelopen jaar</t>
  </si>
  <si>
    <t>jan/feb</t>
  </si>
  <si>
    <t>Gezond sporten bespreken tijdens clubbezoeken</t>
  </si>
  <si>
    <t>EHBO-boek in welkomstpakket clubs</t>
  </si>
  <si>
    <t>Bijscholing blessurepreventie</t>
  </si>
  <si>
    <t>x</t>
  </si>
  <si>
    <t>Bijscholing gezonde voeding / eetproblemen</t>
  </si>
  <si>
    <t>Tips &amp; good practices opstellen voor clubs</t>
  </si>
  <si>
    <t>2024-2025</t>
  </si>
  <si>
    <t>lopend</t>
  </si>
  <si>
    <t>Bijscholing EHBO</t>
  </si>
  <si>
    <t>Evaluatie gezondsportenbeleid (leeftijdsgrenzen, etc.) met Adviesraad GES</t>
  </si>
  <si>
    <t>ok (feb23)</t>
  </si>
  <si>
    <t>Maandelijks item rond gezond sporten in nieuwsbrieven / website / social media</t>
  </si>
  <si>
    <t>Monitoring &amp; analyse API-meldingen afgelopen jaar</t>
  </si>
  <si>
    <t>Aanwervingsbeleid federatie opstellen ifv integriteit</t>
  </si>
  <si>
    <t>Integriteitsbeleid opnemen in kwaliteitslabel &amp; jeugdsportproject</t>
  </si>
  <si>
    <t>januari</t>
  </si>
  <si>
    <t>Promotiecampagne API's</t>
  </si>
  <si>
    <t>Ethiek / ethisch beleid bespreken tijdens clubbezoeken</t>
  </si>
  <si>
    <t>SMG / SMG op jongerenmaat in welkomstpakket clubs</t>
  </si>
  <si>
    <t xml:space="preserve">Bijscholing SMG / club-api </t>
  </si>
  <si>
    <t>Promoten bijscholingen SMG / club-api bij clubs</t>
  </si>
  <si>
    <t>Promoten toolbox ICES &amp; club-API's bij clubs</t>
  </si>
  <si>
    <t>API-cases opvolgen (handelingsprotocol, tucht,…)</t>
  </si>
  <si>
    <t>Ondersteuningsmomenten organiseren voor club-API's</t>
  </si>
  <si>
    <t>Vermelding maken kwaliteitslabel + API in clubfiche op website</t>
  </si>
  <si>
    <t>Evaluatie ethischsportenbeleid met Adviesraad GES</t>
  </si>
  <si>
    <t>Maandelijks item rond ethisch sporten in nieuwsbrieven / website / social media</t>
  </si>
  <si>
    <t>Status resultaatsrekening 2023</t>
  </si>
  <si>
    <t>som kosten SD001</t>
  </si>
  <si>
    <t>som opbrengsten SD001</t>
  </si>
  <si>
    <t>Integriteit - 1</t>
  </si>
  <si>
    <t>Aanspreekpunt Integriteit</t>
  </si>
  <si>
    <t>API's aanstellen, taken uitvoeren/delegeren</t>
  </si>
  <si>
    <t>hele seizoen</t>
  </si>
  <si>
    <t>aangesteld + taken uitgevoerd?</t>
  </si>
  <si>
    <t>Jolien/Stijn</t>
  </si>
  <si>
    <t>API's ondersteunen &amp; kenbaar maken</t>
  </si>
  <si>
    <t>ondersteund &amp; bekend gemaakt?</t>
  </si>
  <si>
    <t>Jolien/Stijn + adviesraad?</t>
  </si>
  <si>
    <t>Werking API's evalueren</t>
  </si>
  <si>
    <t>december?</t>
  </si>
  <si>
    <t>geëvalueerd?</t>
  </si>
  <si>
    <t>Integriteit - 2</t>
  </si>
  <si>
    <t>Actieplan preventie - vorming - sensibilisering</t>
  </si>
  <si>
    <t>P/S: Elke club krijgt het pakket "Sport met grenzen" (via welkomstpakket)</t>
  </si>
  <si>
    <t>hele seizoen (bij aansluiting club)</t>
  </si>
  <si>
    <t>ontvangen?</t>
  </si>
  <si>
    <t>Evi/Jolien?</t>
  </si>
  <si>
    <t>P/S: Bij elk clubbezoek wordt ethiek en het ethische beleid van de club besproken</t>
  </si>
  <si>
    <t>hele seizoen (bij clubbezoek)</t>
  </si>
  <si>
    <t>besproken?</t>
  </si>
  <si>
    <t>Jolien + alle collega's</t>
  </si>
  <si>
    <t xml:space="preserve">P: Eigen aanwervingsbeleid evalueren en bijsturen ifv integriteit </t>
  </si>
  <si>
    <t>V: Organiseren bijscholing "Sport met grenzen" voor clubs/lesgevers</t>
  </si>
  <si>
    <t>georganiseerd?</t>
  </si>
  <si>
    <t>V: Webinar doen voor clubs over API/gedragscode/handelingsprotocol</t>
  </si>
  <si>
    <t>gepubliceerd?</t>
  </si>
  <si>
    <t>Jolien/Stijn?</t>
  </si>
  <si>
    <t>S: Promotiecampagne om API's meer bekendheid te geven (o.a. affiches, flyers,…)</t>
  </si>
  <si>
    <t>gevoerd?</t>
  </si>
  <si>
    <t>Integriteit - 3</t>
  </si>
  <si>
    <t>Adviesorgaan</t>
  </si>
  <si>
    <t>proactief en reactief advies geven aan API's / bestuur federatie</t>
  </si>
  <si>
    <t>advies geleverd?</t>
  </si>
  <si>
    <t>Jolien/Stijn + adviesraad</t>
  </si>
  <si>
    <t>Integriteit - 4</t>
  </si>
  <si>
    <t>Gedragscodes</t>
  </si>
  <si>
    <t>Gedragscodes worden gehanteerd binnen de federatie</t>
  </si>
  <si>
    <t>gehanteerd?</t>
  </si>
  <si>
    <t>Integriteit - 5</t>
  </si>
  <si>
    <t>Handelingsprotocol</t>
  </si>
  <si>
    <t>Handelingsprotocol wordt gebruikt door API's</t>
  </si>
  <si>
    <t>Integriteit - 6</t>
  </si>
  <si>
    <t>Tuchtrechtelijk systeem</t>
  </si>
  <si>
    <t>Rubriek "grensoverschrijdend gedrag" staat in tuchtreglement</t>
  </si>
  <si>
    <t>opgenomen?</t>
  </si>
  <si>
    <t>Doorverwijzen naar extern tuchtorgaan, VST, voor SGG</t>
  </si>
  <si>
    <t>doorverwijzing ok?</t>
  </si>
  <si>
    <t>Integriteit - 7</t>
  </si>
  <si>
    <t>Actieplan sportclubondersteuning</t>
  </si>
  <si>
    <t>Bij elk clubbezoek wordt ethiek en het ethische beleid van de club besproken (zie PVS)</t>
  </si>
  <si>
    <t>Webinar doen voor clubs over API/gedragscode/handelingsprotocol (zie PVS)</t>
  </si>
  <si>
    <t>Promotiecampagne om API's meer bekendheid te geven (zie PVS)</t>
  </si>
  <si>
    <t>Opnemen van integriteitsbeleid in kwaliteitslabel voor clubs</t>
  </si>
  <si>
    <t>Rani/Jolien</t>
  </si>
  <si>
    <t>Opnemen van integriteitsbeleid in jeugdsportproject voor clubs</t>
  </si>
  <si>
    <t>Totaal kosten 2021</t>
  </si>
  <si>
    <t>Totaal opbrengsten 2021</t>
  </si>
  <si>
    <t>Totaal kosten 2022</t>
  </si>
  <si>
    <t>Totaal opbrengsten 2022</t>
  </si>
  <si>
    <t>Totaal kosten 2023</t>
  </si>
  <si>
    <t>Totaal opbrengsten 2023</t>
  </si>
  <si>
    <t>Totaal kosten 2024</t>
  </si>
  <si>
    <t>Totaal opbrengsten 2024</t>
  </si>
  <si>
    <t>API's ondersteunen &amp; kenbaar maken (o.a. aparte webpagina met specifiek contactformulier, blijven promoten in comm.kanalen,…)</t>
  </si>
  <si>
    <t>ok (feb 23)</t>
  </si>
  <si>
    <t>P/S: Elke club krijgt een gratis pakket "Sport met grenzen" en "SMG op jongerenmaat"</t>
  </si>
  <si>
    <t>hele seizoen (bij aanvraag club)</t>
  </si>
  <si>
    <t>P/S: Promotiecampagne om (club)API's aan te stellen en meer bekendheid te geven (o.a. affiches, flyers,…)</t>
  </si>
  <si>
    <t>P/V/S: promotie voeren voor het gebruik van toolbox ICES voor clubs</t>
  </si>
  <si>
    <t>V: Ondersteuningsmomenten organiseren voor club-API's</t>
  </si>
  <si>
    <t xml:space="preserve">georganiseerd? </t>
  </si>
  <si>
    <t>P/S: vermelding maken kwaliteitslabel + API in clubfiche op website</t>
  </si>
  <si>
    <t>vermeld?</t>
  </si>
  <si>
    <t>Doorverwijzen naar extern tuchtorgaan, VST, voor GG</t>
  </si>
  <si>
    <t>Promotiecampagne om (club)API's aan te stellen en meer bekendheid te geven (o.a. affiches, flyers,…)  (zie PVS)</t>
  </si>
  <si>
    <t>Promotie voeren voor het gebruik van toolbox ICES voor clubs  (zie PVS)</t>
  </si>
  <si>
    <t>Ondersteuningsmomenten organiseren voor club-API's  (zie PVS)</t>
  </si>
  <si>
    <t>Vermelding maken kwaliteitslabel + API in clubfiche op website (zie PVS)</t>
  </si>
  <si>
    <t>Evaluatie integriteitsbeleid in kwaliteitslabel voor clubs</t>
  </si>
  <si>
    <t>Evaluatie van integriteitsbeleid in jeugdsportproject voor clubs</t>
  </si>
  <si>
    <t>API's aanstellen &amp; mandaat geven</t>
  </si>
  <si>
    <t>aangesteld + mandaat gekregen?</t>
  </si>
  <si>
    <t>API's laagdrempelig kenbaar maken (o.a. blijven promoten in comm.kanalen,…)</t>
  </si>
  <si>
    <t>bekendgemaakt?</t>
  </si>
  <si>
    <t>API's ondersteunen dmv registratietool/systeem</t>
  </si>
  <si>
    <t>ondersteund?</t>
  </si>
  <si>
    <t>Doorverwijzen naar extern tuchtorgaan, VST, voor GG + verankdering VST in tuchtreglement</t>
  </si>
  <si>
    <t>Sportclubondersteuning</t>
  </si>
  <si>
    <t>Preventie, vorming, sensibilisering</t>
  </si>
  <si>
    <t>P/S: Elke club krijgt een gratis pakket "Sport met grenzen",  "SMG op jongerenmaat" &amp; "doeboek Time-out tegen pesten"</t>
  </si>
  <si>
    <t>Anja/Jolien</t>
  </si>
  <si>
    <t>P/S: regelmatig communiceren over contactgegevens club-API's &amp; federatie-API's</t>
  </si>
  <si>
    <t>gecommuniceerd?</t>
  </si>
  <si>
    <t>P/S: Promotiematerialen voor club-api's blijvend ter beschikking stellen (oa affiche, social media posts,…)</t>
  </si>
  <si>
    <t>P/V/S: Tips &amp; good practices opstellen voor clubs (bv: open sfeer creëren, bewustmaking rond/voorkomen van GG,…)</t>
  </si>
  <si>
    <t>opgesteld?</t>
  </si>
  <si>
    <t>Stijn/Jolien</t>
  </si>
  <si>
    <t>niet ok</t>
  </si>
  <si>
    <t>Ondersteuning &amp; stimulering club-API's - gedragscodes - handelingsprotocol</t>
  </si>
  <si>
    <t>Promotie voeren voor het gebruik van toolbox ICES voor clubs + het volgen van bijscholingen club-api's</t>
  </si>
  <si>
    <t>Jaarlijkse evaluatie vd voorwaarden qua integriteitsbeleid in kwaliteitslabel voor clubs</t>
  </si>
  <si>
    <t>Jaarlijkse evaluatie vd voorwaarden qua integriteitsbeleid in jeugdsportproject voor clubs</t>
  </si>
  <si>
    <t>Blijvend vermelding maken vh behaalde kwaliteitslabel + club-API's in clubfiche op website federatie</t>
  </si>
  <si>
    <t>2x club-api-basisopleiding, 2x clubmeeting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</si>
</sst>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
    <numFmt numFmtId="165" formatCode="_ [$€-813]\ * #,##0.00_ ;_ [$€-813]\ * \-#,##0.00_ ;_ [$€-813]\ * &quot;-&quot;??_ ;_ @_ "/>
  </numFmts>
  <fonts count="89">
    <font>
      <sz val="11"/>
      <color theme="1"/>
      <name val="Calibri"/>
      <family val="2"/>
      <scheme val="minor"/>
    </font>
    <font>
      <sz val="11"/>
      <name val="Calibri"/>
      <family val="2"/>
      <scheme val="minor"/>
    </font>
    <font>
      <sz val="9"/>
      <color rgb="FF000000"/>
      <name val="Open Sans Light"/>
      <family val="2"/>
    </font>
    <font>
      <sz val="9"/>
      <color theme="1"/>
      <name val="Open Sans Light"/>
      <family val="2"/>
    </font>
    <font>
      <i/>
      <sz val="9"/>
      <color rgb="FF000000"/>
      <name val="Open Sans Light"/>
      <family val="2"/>
    </font>
    <font>
      <sz val="8"/>
      <color theme="1"/>
      <name val="Open Sans Light"/>
      <family val="2"/>
    </font>
    <font>
      <sz val="9"/>
      <color theme="0"/>
      <name val="Open Sans"/>
      <family val="2"/>
    </font>
    <font>
      <sz val="9"/>
      <color theme="0"/>
      <name val="Open Sans Light"/>
      <family val="2"/>
    </font>
    <font>
      <i/>
      <sz val="9"/>
      <color theme="0"/>
      <name val="Open Sans Light"/>
      <family val="2"/>
    </font>
    <font>
      <sz val="10"/>
      <color theme="0"/>
      <name val="Open Sans"/>
      <family val="2"/>
    </font>
    <font>
      <sz val="9"/>
      <name val="Open Sans Regular"/>
    </font>
    <font>
      <sz val="9"/>
      <color rgb="FF000000"/>
      <name val="Open Sans Regular"/>
    </font>
    <font>
      <sz val="11"/>
      <color theme="0"/>
      <name val="Calibri"/>
      <family val="2"/>
      <scheme val="minor"/>
    </font>
    <font>
      <b/>
      <sz val="11"/>
      <color theme="1"/>
      <name val="Calibri"/>
      <family val="2"/>
      <scheme val="minor"/>
    </font>
    <font>
      <sz val="8"/>
      <color theme="1"/>
      <name val="Open Sans Light"/>
      <family val="2"/>
    </font>
    <font>
      <sz val="9"/>
      <color theme="1"/>
      <name val="Open Sans Light"/>
      <family val="2"/>
    </font>
    <font>
      <b/>
      <sz val="9"/>
      <color rgb="FFFFFFFF"/>
      <name val="Open Sans Light"/>
      <family val="2"/>
    </font>
    <font>
      <b/>
      <sz val="9"/>
      <color rgb="FF000000"/>
      <name val="Open Sans Light"/>
      <family val="2"/>
    </font>
    <font>
      <b/>
      <sz val="10"/>
      <color theme="0"/>
      <name val="Open Sans"/>
      <family val="2"/>
    </font>
    <font>
      <b/>
      <i/>
      <sz val="9"/>
      <color theme="0"/>
      <name val="Open Sans Light"/>
      <family val="2"/>
    </font>
    <font>
      <b/>
      <sz val="9"/>
      <name val="Open Sans Regular"/>
    </font>
    <font>
      <b/>
      <sz val="8"/>
      <color theme="1"/>
      <name val="Open Sans Light"/>
      <family val="2"/>
    </font>
    <font>
      <b/>
      <sz val="9"/>
      <color theme="0"/>
      <name val="Open Sans Light"/>
      <family val="2"/>
    </font>
    <font>
      <b/>
      <sz val="9"/>
      <color theme="1"/>
      <name val="Open Sans Light"/>
      <family val="2"/>
    </font>
    <font>
      <b/>
      <sz val="8"/>
      <color theme="1"/>
      <name val="Open Sans Light"/>
      <family val="2"/>
    </font>
    <font>
      <i/>
      <sz val="9"/>
      <color rgb="FF000000"/>
      <name val="Open Sans Regular"/>
    </font>
    <font>
      <i/>
      <sz val="8"/>
      <color theme="1"/>
      <name val="Open Sans Light"/>
      <family val="2"/>
    </font>
    <font>
      <b/>
      <sz val="8"/>
      <color theme="0"/>
      <name val="Open Sans Light"/>
      <family val="2"/>
    </font>
    <font>
      <b/>
      <sz val="8"/>
      <color theme="0"/>
      <name val="Open Sans Light"/>
      <family val="2"/>
    </font>
    <font>
      <b/>
      <sz val="9"/>
      <color theme="0"/>
      <name val="Open Sans"/>
      <family val="2"/>
    </font>
    <font>
      <sz val="9"/>
      <name val="Open Sans Light"/>
      <family val="2"/>
    </font>
    <font>
      <b/>
      <i/>
      <sz val="9"/>
      <color rgb="FFFFFFFF"/>
      <name val="Open Sans Light"/>
      <family val="2"/>
    </font>
    <font>
      <sz val="14"/>
      <color theme="0"/>
      <name val="Open Sans Regular"/>
    </font>
    <font>
      <sz val="8"/>
      <color theme="1"/>
      <name val="Open Sans Light"/>
      <family val="2"/>
    </font>
    <font>
      <sz val="9"/>
      <color theme="1"/>
      <name val="Open Sans Light"/>
      <family val="2"/>
    </font>
    <font>
      <b/>
      <sz val="8"/>
      <color theme="1"/>
      <name val="Open Sans Light"/>
      <family val="2"/>
    </font>
    <font>
      <b/>
      <sz val="10"/>
      <color rgb="FFFFFFFF"/>
      <name val="Open Sans"/>
      <family val="2"/>
    </font>
    <font>
      <b/>
      <sz val="8"/>
      <color rgb="FF000000"/>
      <name val="Open Sans Light"/>
      <family val="2"/>
    </font>
    <font>
      <sz val="14"/>
      <color rgb="FFFFFFFF"/>
      <name val="Open Sans Regular"/>
    </font>
    <font>
      <sz val="11"/>
      <color theme="1"/>
      <name val="Calibri"/>
      <family val="2"/>
    </font>
    <font>
      <sz val="9"/>
      <color rgb="FF00B050"/>
      <name val="Open Sans Light"/>
      <family val="2"/>
    </font>
    <font>
      <sz val="11"/>
      <color rgb="FF00B050"/>
      <name val="Calibri"/>
      <family val="2"/>
      <scheme val="minor"/>
    </font>
    <font>
      <strike/>
      <sz val="9"/>
      <color rgb="FF000000"/>
      <name val="Open Sans Light"/>
      <family val="2"/>
    </font>
    <font>
      <sz val="11"/>
      <color rgb="FF9C0006"/>
      <name val="Calibri"/>
      <family val="2"/>
      <scheme val="minor"/>
    </font>
    <font>
      <sz val="8"/>
      <name val="Calibri"/>
      <family val="2"/>
      <scheme val="minor"/>
    </font>
    <font>
      <i/>
      <sz val="9"/>
      <color rgb="FF00B050"/>
      <name val="Open Sans Light"/>
      <family val="2"/>
    </font>
    <font>
      <b/>
      <strike/>
      <sz val="10"/>
      <color rgb="FF00B050"/>
      <name val="Cambria"/>
      <family val="1"/>
    </font>
    <font>
      <b/>
      <i/>
      <strike/>
      <sz val="9"/>
      <color rgb="FF00B050"/>
      <name val="Cambria"/>
      <family val="1"/>
    </font>
    <font>
      <b/>
      <strike/>
      <sz val="9"/>
      <color rgb="FF00B050"/>
      <name val="Cambria"/>
      <family val="1"/>
    </font>
    <font>
      <b/>
      <strike/>
      <sz val="8"/>
      <color rgb="FF00B050"/>
      <name val="Cambria"/>
      <family val="1"/>
    </font>
    <font>
      <strike/>
      <sz val="9"/>
      <color rgb="FF00B050"/>
      <name val="Cambria"/>
      <family val="1"/>
    </font>
    <font>
      <strike/>
      <sz val="9"/>
      <color rgb="FF00B050"/>
      <name val="Open Sans Light"/>
      <family val="2"/>
    </font>
    <font>
      <strike/>
      <sz val="11"/>
      <color rgb="FF00B050"/>
      <name val="Calibri"/>
      <family val="2"/>
      <scheme val="minor"/>
    </font>
    <font>
      <sz val="9"/>
      <color rgb="FF000000"/>
      <name val="Cambria"/>
      <family val="1"/>
    </font>
    <font>
      <b/>
      <sz val="10"/>
      <color rgb="FFFFFFFF"/>
      <name val="Cambria"/>
      <family val="1"/>
    </font>
    <font>
      <b/>
      <sz val="9"/>
      <color rgb="FFFFFFFF"/>
      <name val="Cambria"/>
      <family val="1"/>
    </font>
    <font>
      <b/>
      <sz val="9"/>
      <color rgb="FF000000"/>
      <name val="Cambria"/>
      <family val="1"/>
    </font>
    <font>
      <strike/>
      <sz val="9"/>
      <color rgb="FFFF1738"/>
      <name val="Open Sans Light"/>
      <family val="2"/>
    </font>
    <font>
      <b/>
      <sz val="9"/>
      <color rgb="FF000000"/>
      <name val="Open Sans"/>
      <family val="2"/>
    </font>
    <font>
      <sz val="9"/>
      <color rgb="FF000000"/>
      <name val="Open Sans"/>
      <family val="2"/>
    </font>
    <font>
      <strike/>
      <sz val="9"/>
      <color rgb="FF00B050"/>
      <name val="Open Sans"/>
      <family val="2"/>
    </font>
    <font>
      <sz val="9"/>
      <color rgb="FFFFFFFF"/>
      <name val="Open Sans"/>
      <family val="2"/>
    </font>
    <font>
      <strike/>
      <sz val="9"/>
      <color theme="0"/>
      <name val="Open Sans"/>
      <family val="2"/>
    </font>
    <font>
      <strike/>
      <sz val="9"/>
      <color rgb="FFFF0000"/>
      <name val="Open Sans Light"/>
      <family val="2"/>
    </font>
    <font>
      <sz val="9"/>
      <color rgb="FFFF0000"/>
      <name val="Open Sans Light"/>
      <family val="2"/>
    </font>
    <font>
      <sz val="10"/>
      <name val="Arial"/>
      <family val="2"/>
    </font>
    <font>
      <sz val="10"/>
      <color theme="1"/>
      <name val="Open Sans Light"/>
      <family val="2"/>
    </font>
    <font>
      <sz val="9"/>
      <name val="Open Sans"/>
      <family val="2"/>
    </font>
    <font>
      <b/>
      <sz val="8"/>
      <name val="Open Sans Light"/>
      <family val="2"/>
    </font>
    <font>
      <b/>
      <sz val="9"/>
      <name val="Open Sans Light"/>
      <family val="2"/>
    </font>
    <font>
      <b/>
      <i/>
      <sz val="9"/>
      <name val="Open Sans Light"/>
      <family val="2"/>
    </font>
    <font>
      <sz val="8"/>
      <name val="Open Sans Light"/>
      <family val="2"/>
    </font>
    <font>
      <i/>
      <sz val="9"/>
      <name val="Open Sans Light"/>
      <family val="2"/>
    </font>
    <font>
      <sz val="9"/>
      <name val="Cambria"/>
      <family val="1"/>
    </font>
    <font>
      <strike/>
      <sz val="9"/>
      <name val="Cambria"/>
      <family val="1"/>
    </font>
    <font>
      <b/>
      <i/>
      <sz val="10"/>
      <color theme="0"/>
      <name val="Open Sans Light"/>
      <family val="2"/>
    </font>
    <font>
      <b/>
      <sz val="10"/>
      <color theme="0"/>
      <name val="Open Sans Light"/>
      <family val="2"/>
    </font>
    <font>
      <b/>
      <sz val="12"/>
      <color theme="1"/>
      <name val="Open Sans Light"/>
      <family val="2"/>
    </font>
    <font>
      <b/>
      <sz val="12"/>
      <name val="Open Sans Light"/>
      <family val="2"/>
    </font>
    <font>
      <sz val="9"/>
      <color rgb="FF00B050"/>
      <name val="Open Sans Regular"/>
    </font>
    <font>
      <b/>
      <sz val="10"/>
      <color rgb="FF00B050"/>
      <name val="Open Sans Light"/>
      <family val="2"/>
    </font>
    <font>
      <b/>
      <sz val="9"/>
      <color rgb="FF00B050"/>
      <name val="Open Sans Light"/>
      <family val="2"/>
    </font>
    <font>
      <sz val="9"/>
      <color rgb="FF00B050"/>
      <name val="Open Sans"/>
      <family val="2"/>
    </font>
    <font>
      <b/>
      <sz val="9"/>
      <color rgb="FF00B050"/>
      <name val="Open Sans"/>
      <family val="2"/>
    </font>
    <font>
      <sz val="8"/>
      <color rgb="FF00B050"/>
      <name val="Open Sans Light"/>
      <family val="2"/>
    </font>
    <font>
      <b/>
      <sz val="9"/>
      <name val="Open Sans"/>
      <family val="2"/>
    </font>
    <font>
      <b/>
      <sz val="9"/>
      <color rgb="FF60497A"/>
      <name val="Open Sans Light"/>
      <family val="2"/>
    </font>
    <font>
      <b/>
      <sz val="9"/>
      <color rgb="FF7030A0"/>
      <name val="Open Sans Light"/>
      <family val="2"/>
    </font>
    <font>
      <sz val="9"/>
      <color rgb="FF000000"/>
      <name val="Open Sans Light"/>
    </font>
  </fonts>
  <fills count="31">
    <fill>
      <patternFill patternType="none"/>
    </fill>
    <fill>
      <patternFill patternType="gray125"/>
    </fill>
    <fill>
      <patternFill patternType="solid">
        <fgColor theme="0" tint="-0.14999847407452621"/>
        <bgColor indexed="64"/>
      </patternFill>
    </fill>
    <fill>
      <patternFill patternType="solid">
        <fgColor rgb="FF982A29"/>
      </patternFill>
    </fill>
    <fill>
      <patternFill patternType="solid">
        <fgColor rgb="FFFF8E12"/>
      </patternFill>
    </fill>
    <fill>
      <patternFill patternType="solid">
        <fgColor theme="5" tint="-0.24994659260841701"/>
        <bgColor indexed="65"/>
      </patternFill>
    </fill>
    <fill>
      <patternFill patternType="solid">
        <fgColor rgb="FFCA1E29"/>
      </patternFill>
    </fill>
    <fill>
      <patternFill patternType="solid">
        <fgColor rgb="FFFF0000"/>
      </patternFill>
    </fill>
    <fill>
      <patternFill patternType="solid">
        <fgColor theme="9" tint="0.39997558519241921"/>
        <bgColor indexed="64"/>
      </patternFill>
    </fill>
    <fill>
      <patternFill patternType="solid">
        <fgColor rgb="FF982A29"/>
        <bgColor indexed="64"/>
      </patternFill>
    </fill>
    <fill>
      <patternFill patternType="solid">
        <fgColor rgb="FFFF8E12"/>
        <bgColor indexed="64"/>
      </patternFill>
    </fill>
    <fill>
      <patternFill patternType="solid">
        <fgColor rgb="FFCA1E29"/>
        <bgColor indexed="64"/>
      </patternFill>
    </fill>
    <fill>
      <patternFill patternType="solid">
        <fgColor rgb="FFFFFF00"/>
        <bgColor indexed="64"/>
      </patternFill>
    </fill>
    <fill>
      <patternFill patternType="solid">
        <fgColor rgb="FFCD4747"/>
        <bgColor indexed="64"/>
      </patternFill>
    </fill>
    <fill>
      <patternFill patternType="solid">
        <fgColor rgb="FF982A29"/>
        <bgColor rgb="FFFFFFFF"/>
      </patternFill>
    </fill>
    <fill>
      <patternFill patternType="solid">
        <fgColor rgb="FF982A29"/>
        <bgColor rgb="FF000000"/>
      </patternFill>
    </fill>
    <fill>
      <patternFill patternType="solid">
        <fgColor rgb="FFFF8E12"/>
        <bgColor rgb="FFFFFFFF"/>
      </patternFill>
    </fill>
    <fill>
      <patternFill patternType="solid">
        <fgColor rgb="FFFF8E12"/>
        <bgColor rgb="FF000000"/>
      </patternFill>
    </fill>
    <fill>
      <patternFill patternType="solid">
        <fgColor rgb="FFFF0000"/>
        <bgColor rgb="FFFFFFFF"/>
      </patternFill>
    </fill>
    <fill>
      <patternFill patternType="solid">
        <fgColor rgb="FFD9D9D9"/>
        <bgColor rgb="FF000000"/>
      </patternFill>
    </fill>
    <fill>
      <patternFill patternType="solid">
        <fgColor rgb="FFFFFF00"/>
        <bgColor rgb="FF000000"/>
      </patternFill>
    </fill>
    <fill>
      <patternFill patternType="solid">
        <fgColor rgb="FFFFC7CE"/>
      </patternFill>
    </fill>
    <fill>
      <patternFill patternType="solid">
        <fgColor theme="9" tint="0.59999389629810485"/>
        <bgColor indexed="64"/>
      </patternFill>
    </fill>
    <fill>
      <patternFill patternType="solid">
        <fgColor rgb="FFFFFF66"/>
        <bgColor indexed="64"/>
      </patternFill>
    </fill>
    <fill>
      <patternFill patternType="solid">
        <fgColor theme="1"/>
        <bgColor indexed="64"/>
      </patternFill>
    </fill>
    <fill>
      <patternFill patternType="solid">
        <fgColor rgb="FFFF0000"/>
        <bgColor indexed="64"/>
      </patternFill>
    </fill>
    <fill>
      <patternFill patternType="solid">
        <fgColor rgb="FF39B4E8"/>
        <bgColor indexed="64"/>
      </patternFill>
    </fill>
    <fill>
      <patternFill patternType="solid">
        <fgColor rgb="FFFF1738"/>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249977111117893"/>
        <bgColor indexed="64"/>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thin">
        <color auto="1"/>
      </left>
      <right/>
      <top style="thin">
        <color auto="1"/>
      </top>
      <bottom style="thin">
        <color auto="1"/>
      </bottom>
      <diagonal/>
    </border>
    <border>
      <left style="medium">
        <color indexed="64"/>
      </left>
      <right style="medium">
        <color indexed="64"/>
      </right>
      <top/>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diagonal/>
    </border>
    <border>
      <left style="medium">
        <color indexed="64"/>
      </left>
      <right style="medium">
        <color indexed="64"/>
      </right>
      <top style="medium">
        <color indexed="64"/>
      </top>
      <bottom style="thin">
        <color auto="1"/>
      </bottom>
      <diagonal/>
    </border>
    <border>
      <left style="thin">
        <color auto="1"/>
      </left>
      <right/>
      <top/>
      <bottom style="medium">
        <color indexed="64"/>
      </bottom>
      <diagonal/>
    </border>
    <border>
      <left style="thin">
        <color auto="1"/>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thin">
        <color auto="1"/>
      </right>
      <top/>
      <bottom style="thin">
        <color auto="1"/>
      </bottom>
      <diagonal/>
    </border>
  </borders>
  <cellStyleXfs count="10">
    <xf numFmtId="0" fontId="0" fillId="0" borderId="0"/>
    <xf numFmtId="0" fontId="9" fillId="3" borderId="0" applyNumberFormat="0" applyBorder="0" applyAlignment="0" applyProtection="0"/>
    <xf numFmtId="0" fontId="7" fillId="4" borderId="0" applyNumberFormat="0" applyBorder="0" applyAlignment="0" applyProtection="0"/>
    <xf numFmtId="0" fontId="1" fillId="7" borderId="1">
      <alignment wrapText="1"/>
    </xf>
    <xf numFmtId="0" fontId="8" fillId="4" borderId="0" applyBorder="0" applyAlignment="0" applyProtection="0"/>
    <xf numFmtId="0" fontId="7" fillId="4" borderId="0" applyBorder="0" applyAlignment="0" applyProtection="0"/>
    <xf numFmtId="0" fontId="6" fillId="3" borderId="0" applyBorder="0" applyAlignment="0" applyProtection="0"/>
    <xf numFmtId="0" fontId="6" fillId="6" borderId="16"/>
    <xf numFmtId="0" fontId="12" fillId="5" borderId="16"/>
    <xf numFmtId="0" fontId="43" fillId="21" borderId="0" applyNumberFormat="0" applyBorder="0" applyAlignment="0" applyProtection="0"/>
  </cellStyleXfs>
  <cellXfs count="378">
    <xf numFmtId="0" fontId="0" fillId="0" borderId="0" xfId="0"/>
    <xf numFmtId="0" fontId="3" fillId="0" borderId="0" xfId="0" applyFont="1"/>
    <xf numFmtId="0" fontId="3" fillId="0" borderId="4" xfId="0" applyFont="1" applyBorder="1"/>
    <xf numFmtId="0" fontId="2" fillId="0" borderId="1" xfId="0" applyFont="1" applyBorder="1" applyAlignment="1">
      <alignment wrapText="1"/>
    </xf>
    <xf numFmtId="0" fontId="4" fillId="0" borderId="1" xfId="0" applyFont="1" applyBorder="1" applyAlignment="1">
      <alignment wrapText="1"/>
    </xf>
    <xf numFmtId="0" fontId="3" fillId="0" borderId="1" xfId="0" applyFont="1" applyBorder="1"/>
    <xf numFmtId="0" fontId="5" fillId="0" borderId="0" xfId="0" applyFont="1"/>
    <xf numFmtId="0" fontId="10" fillId="2" borderId="4" xfId="0" applyFont="1" applyFill="1" applyBorder="1"/>
    <xf numFmtId="0" fontId="10" fillId="2" borderId="1" xfId="0" applyFont="1" applyFill="1" applyBorder="1"/>
    <xf numFmtId="0" fontId="10" fillId="2" borderId="1" xfId="0" applyFont="1" applyFill="1" applyBorder="1" applyAlignment="1">
      <alignment wrapText="1"/>
    </xf>
    <xf numFmtId="0" fontId="11" fillId="2" borderId="9" xfId="0" applyFont="1" applyFill="1" applyBorder="1" applyAlignment="1">
      <alignment horizontal="center" wrapText="1"/>
    </xf>
    <xf numFmtId="0" fontId="11" fillId="2" borderId="5" xfId="0" applyFont="1" applyFill="1" applyBorder="1" applyAlignment="1">
      <alignment horizontal="center" wrapText="1"/>
    </xf>
    <xf numFmtId="0" fontId="14" fillId="0" borderId="0" xfId="0" applyFont="1"/>
    <xf numFmtId="0" fontId="15" fillId="0" borderId="0" xfId="0" applyFont="1"/>
    <xf numFmtId="0" fontId="16" fillId="0" borderId="12" xfId="0" applyFont="1" applyBorder="1" applyAlignment="1">
      <alignment wrapText="1"/>
    </xf>
    <xf numFmtId="0" fontId="17" fillId="0" borderId="1" xfId="0" applyFont="1" applyBorder="1" applyAlignment="1">
      <alignment wrapText="1"/>
    </xf>
    <xf numFmtId="0" fontId="17" fillId="0" borderId="1" xfId="0" applyFont="1" applyBorder="1" applyAlignment="1">
      <alignment horizont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0" fillId="2" borderId="4" xfId="0" applyFont="1" applyFill="1" applyBorder="1"/>
    <xf numFmtId="0" fontId="20" fillId="2" borderId="1" xfId="0" applyFont="1" applyFill="1" applyBorder="1"/>
    <xf numFmtId="0" fontId="18" fillId="3" borderId="4" xfId="1" applyFont="1" applyBorder="1" applyAlignment="1">
      <alignment wrapText="1"/>
    </xf>
    <xf numFmtId="0" fontId="18" fillId="3" borderId="1" xfId="1" applyFont="1" applyBorder="1"/>
    <xf numFmtId="0" fontId="21" fillId="0" borderId="4" xfId="0" applyFont="1" applyBorder="1"/>
    <xf numFmtId="0" fontId="22" fillId="4" borderId="1" xfId="2" applyFont="1" applyBorder="1" applyAlignment="1">
      <alignment wrapText="1"/>
    </xf>
    <xf numFmtId="0" fontId="23" fillId="0" borderId="4" xfId="0" applyFont="1" applyBorder="1"/>
    <xf numFmtId="0" fontId="23" fillId="0" borderId="1" xfId="0" applyFont="1" applyBorder="1"/>
    <xf numFmtId="0" fontId="23" fillId="0" borderId="6" xfId="0" applyFont="1" applyBorder="1"/>
    <xf numFmtId="0" fontId="23" fillId="0" borderId="7" xfId="0" applyFont="1" applyBorder="1"/>
    <xf numFmtId="0" fontId="21" fillId="0" borderId="0" xfId="0" applyFont="1"/>
    <xf numFmtId="0" fontId="19" fillId="8" borderId="1" xfId="2" applyFont="1" applyFill="1" applyBorder="1"/>
    <xf numFmtId="0" fontId="19" fillId="8" borderId="1" xfId="4" applyFont="1" applyFill="1" applyBorder="1" applyAlignment="1">
      <alignment wrapText="1"/>
    </xf>
    <xf numFmtId="0" fontId="19" fillId="8" borderId="12" xfId="2" applyFont="1" applyFill="1" applyBorder="1"/>
    <xf numFmtId="0" fontId="19" fillId="8" borderId="12" xfId="4" applyFont="1" applyFill="1" applyBorder="1" applyAlignment="1">
      <alignment wrapText="1"/>
    </xf>
    <xf numFmtId="0" fontId="26" fillId="0" borderId="0" xfId="0" applyFont="1"/>
    <xf numFmtId="0" fontId="2" fillId="0" borderId="1" xfId="0" quotePrefix="1" applyFont="1" applyBorder="1" applyAlignment="1">
      <alignment wrapText="1"/>
    </xf>
    <xf numFmtId="0" fontId="24" fillId="0" borderId="0" xfId="0" applyFont="1"/>
    <xf numFmtId="0" fontId="19" fillId="9" borderId="1" xfId="0" applyFont="1" applyFill="1" applyBorder="1" applyAlignment="1">
      <alignment wrapText="1"/>
    </xf>
    <xf numFmtId="0" fontId="22" fillId="9" borderId="1" xfId="0" applyFont="1" applyFill="1" applyBorder="1" applyAlignment="1">
      <alignment wrapText="1"/>
    </xf>
    <xf numFmtId="0" fontId="22" fillId="9" borderId="1" xfId="0" applyFont="1" applyFill="1" applyBorder="1" applyAlignment="1">
      <alignment horizontal="center" wrapText="1"/>
    </xf>
    <xf numFmtId="0" fontId="13" fillId="0" borderId="0" xfId="0" applyFont="1"/>
    <xf numFmtId="0" fontId="18" fillId="9" borderId="4" xfId="1" applyFont="1" applyFill="1" applyBorder="1" applyAlignment="1">
      <alignment wrapText="1"/>
    </xf>
    <xf numFmtId="0" fontId="18" fillId="9" borderId="1" xfId="1" applyFont="1" applyFill="1" applyBorder="1"/>
    <xf numFmtId="0" fontId="27" fillId="9" borderId="0" xfId="0" applyFont="1" applyFill="1"/>
    <xf numFmtId="0" fontId="28" fillId="9" borderId="0" xfId="0" applyFont="1" applyFill="1"/>
    <xf numFmtId="0" fontId="28" fillId="10" borderId="0" xfId="0" applyFont="1" applyFill="1"/>
    <xf numFmtId="0" fontId="30" fillId="0" borderId="1" xfId="0" applyFont="1" applyBorder="1" applyAlignment="1">
      <alignment wrapText="1"/>
    </xf>
    <xf numFmtId="0" fontId="19" fillId="0" borderId="1" xfId="4" applyFont="1" applyFill="1" applyBorder="1" applyAlignment="1">
      <alignment wrapText="1"/>
    </xf>
    <xf numFmtId="0" fontId="22" fillId="0" borderId="1" xfId="2" applyFont="1" applyFill="1" applyBorder="1" applyAlignment="1">
      <alignment wrapText="1"/>
    </xf>
    <xf numFmtId="0" fontId="27" fillId="10" borderId="0" xfId="0" applyFont="1" applyFill="1"/>
    <xf numFmtId="0" fontId="22" fillId="10" borderId="1" xfId="2" applyFont="1" applyFill="1" applyBorder="1" applyAlignment="1">
      <alignment wrapText="1"/>
    </xf>
    <xf numFmtId="0" fontId="22" fillId="10" borderId="1" xfId="5" applyFont="1" applyFill="1" applyBorder="1"/>
    <xf numFmtId="0" fontId="19" fillId="10" borderId="1" xfId="0" applyFont="1" applyFill="1" applyBorder="1" applyAlignment="1">
      <alignment wrapText="1"/>
    </xf>
    <xf numFmtId="0" fontId="22" fillId="10" borderId="1" xfId="0" applyFont="1" applyFill="1" applyBorder="1" applyAlignment="1">
      <alignment wrapText="1"/>
    </xf>
    <xf numFmtId="0" fontId="22" fillId="10" borderId="1" xfId="0" applyFont="1" applyFill="1" applyBorder="1" applyAlignment="1">
      <alignment horizontal="center" wrapText="1"/>
    </xf>
    <xf numFmtId="0" fontId="22" fillId="10" borderId="1" xfId="5" applyFont="1" applyFill="1" applyBorder="1" applyAlignment="1">
      <alignment wrapText="1"/>
    </xf>
    <xf numFmtId="0" fontId="18" fillId="0" borderId="4" xfId="1" applyFont="1" applyFill="1" applyBorder="1" applyAlignment="1">
      <alignment wrapText="1"/>
    </xf>
    <xf numFmtId="0" fontId="18" fillId="13" borderId="4" xfId="1" applyFont="1" applyFill="1" applyBorder="1" applyAlignment="1">
      <alignment wrapText="1"/>
    </xf>
    <xf numFmtId="0" fontId="18" fillId="13" borderId="1" xfId="1" applyFont="1" applyFill="1" applyBorder="1"/>
    <xf numFmtId="0" fontId="19" fillId="13" borderId="1" xfId="0" applyFont="1" applyFill="1" applyBorder="1" applyAlignment="1">
      <alignment wrapText="1"/>
    </xf>
    <xf numFmtId="0" fontId="22" fillId="13" borderId="1" xfId="0" applyFont="1" applyFill="1" applyBorder="1" applyAlignment="1">
      <alignment wrapText="1"/>
    </xf>
    <xf numFmtId="0" fontId="22" fillId="13" borderId="1" xfId="0" applyFont="1" applyFill="1" applyBorder="1" applyAlignment="1">
      <alignment horizontal="center" wrapText="1"/>
    </xf>
    <xf numFmtId="0" fontId="27" fillId="13" borderId="0" xfId="0" applyFont="1" applyFill="1"/>
    <xf numFmtId="0" fontId="22" fillId="10" borderId="1" xfId="5" applyFont="1" applyFill="1" applyBorder="1" applyAlignment="1">
      <alignment horizontal="center" wrapText="1"/>
    </xf>
    <xf numFmtId="1" fontId="22" fillId="10" borderId="1" xfId="0" applyNumberFormat="1" applyFont="1" applyFill="1" applyBorder="1" applyAlignment="1">
      <alignment horizontal="center" wrapText="1"/>
    </xf>
    <xf numFmtId="1" fontId="22" fillId="9" borderId="1" xfId="0" applyNumberFormat="1" applyFont="1" applyFill="1" applyBorder="1" applyAlignment="1">
      <alignment horizontal="center" wrapText="1"/>
    </xf>
    <xf numFmtId="0" fontId="5" fillId="0" borderId="9" xfId="0" applyFont="1" applyBorder="1"/>
    <xf numFmtId="0" fontId="5" fillId="0" borderId="1" xfId="0" applyFont="1" applyBorder="1"/>
    <xf numFmtId="3" fontId="21" fillId="0" borderId="0" xfId="0" applyNumberFormat="1" applyFont="1"/>
    <xf numFmtId="0" fontId="27" fillId="0" borderId="0" xfId="0" applyFont="1"/>
    <xf numFmtId="0" fontId="27" fillId="0" borderId="4" xfId="0" applyFont="1" applyBorder="1"/>
    <xf numFmtId="0" fontId="11" fillId="2" borderId="1" xfId="0" applyFont="1" applyFill="1" applyBorder="1" applyAlignment="1">
      <alignment horizontal="center" wrapText="1"/>
    </xf>
    <xf numFmtId="0" fontId="3" fillId="0" borderId="1" xfId="0" applyFont="1" applyBorder="1" applyAlignment="1">
      <alignment wrapText="1"/>
    </xf>
    <xf numFmtId="1" fontId="2" fillId="0" borderId="1" xfId="0" applyNumberFormat="1" applyFont="1" applyBorder="1" applyAlignment="1">
      <alignment wrapText="1"/>
    </xf>
    <xf numFmtId="0" fontId="2" fillId="0" borderId="1" xfId="0" applyFont="1" applyBorder="1" applyAlignment="1">
      <alignment vertical="center" wrapText="1"/>
    </xf>
    <xf numFmtId="0" fontId="2" fillId="0" borderId="11" xfId="0" applyFont="1" applyBorder="1" applyAlignment="1">
      <alignment wrapText="1"/>
    </xf>
    <xf numFmtId="0" fontId="4" fillId="0" borderId="11" xfId="0" applyFont="1" applyBorder="1" applyAlignment="1">
      <alignment wrapText="1"/>
    </xf>
    <xf numFmtId="0" fontId="19" fillId="10" borderId="12" xfId="0" applyFont="1" applyFill="1" applyBorder="1" applyAlignment="1">
      <alignment wrapText="1"/>
    </xf>
    <xf numFmtId="0" fontId="22" fillId="10" borderId="12" xfId="0" applyFont="1" applyFill="1" applyBorder="1" applyAlignment="1">
      <alignment wrapText="1"/>
    </xf>
    <xf numFmtId="0" fontId="3" fillId="0" borderId="4" xfId="0" applyFont="1" applyBorder="1" applyAlignment="1">
      <alignment wrapText="1"/>
    </xf>
    <xf numFmtId="0" fontId="22" fillId="4" borderId="1" xfId="5" applyFont="1" applyBorder="1"/>
    <xf numFmtId="0" fontId="22" fillId="4" borderId="1" xfId="5" applyFont="1" applyBorder="1" applyAlignment="1">
      <alignment wrapText="1"/>
    </xf>
    <xf numFmtId="0" fontId="9" fillId="3" borderId="1" xfId="1" applyBorder="1"/>
    <xf numFmtId="0" fontId="7" fillId="4" borderId="1" xfId="2" applyBorder="1"/>
    <xf numFmtId="0" fontId="2" fillId="0" borderId="1" xfId="0" applyFont="1" applyBorder="1" applyAlignment="1">
      <alignment horizontal="center" wrapText="1"/>
    </xf>
    <xf numFmtId="0" fontId="2" fillId="0" borderId="1" xfId="0" applyFont="1" applyBorder="1" applyAlignment="1">
      <alignment horizontal="left" wrapText="1"/>
    </xf>
    <xf numFmtId="0" fontId="3" fillId="0" borderId="12" xfId="0" applyFont="1" applyBorder="1"/>
    <xf numFmtId="0" fontId="33" fillId="0" borderId="0" xfId="0" applyFont="1"/>
    <xf numFmtId="0" fontId="34" fillId="0" borderId="0" xfId="0" applyFont="1"/>
    <xf numFmtId="0" fontId="35" fillId="0" borderId="0" xfId="0" applyFont="1"/>
    <xf numFmtId="0" fontId="19" fillId="10" borderId="1" xfId="0" applyFont="1" applyFill="1" applyBorder="1" applyAlignment="1">
      <alignment horizontal="center" wrapText="1"/>
    </xf>
    <xf numFmtId="0" fontId="2" fillId="0" borderId="10" xfId="0" applyFont="1" applyBorder="1" applyAlignment="1">
      <alignment horizontal="center" wrapText="1"/>
    </xf>
    <xf numFmtId="0" fontId="21" fillId="0" borderId="0" xfId="0" applyFont="1" applyAlignment="1">
      <alignment horizontal="center"/>
    </xf>
    <xf numFmtId="0" fontId="5" fillId="0" borderId="0" xfId="0" applyFont="1" applyAlignment="1">
      <alignment horizontal="center"/>
    </xf>
    <xf numFmtId="0" fontId="36" fillId="14" borderId="4" xfId="1" applyFont="1" applyFill="1" applyBorder="1" applyAlignment="1">
      <alignment wrapText="1"/>
    </xf>
    <xf numFmtId="0" fontId="36" fillId="14" borderId="1" xfId="1" applyFont="1" applyFill="1" applyBorder="1"/>
    <xf numFmtId="0" fontId="31" fillId="15" borderId="1" xfId="0" applyFont="1" applyFill="1" applyBorder="1" applyAlignment="1">
      <alignment wrapText="1"/>
    </xf>
    <xf numFmtId="0" fontId="16" fillId="15" borderId="1" xfId="0" applyFont="1" applyFill="1" applyBorder="1" applyAlignment="1">
      <alignment wrapText="1"/>
    </xf>
    <xf numFmtId="0" fontId="16" fillId="15" borderId="1" xfId="0" applyFont="1" applyFill="1" applyBorder="1" applyAlignment="1">
      <alignment horizontal="center" wrapText="1"/>
    </xf>
    <xf numFmtId="0" fontId="37" fillId="0" borderId="4" xfId="0" applyFont="1" applyBorder="1"/>
    <xf numFmtId="0" fontId="16" fillId="16" borderId="1" xfId="2" applyFont="1" applyFill="1" applyBorder="1" applyAlignment="1">
      <alignment wrapText="1"/>
    </xf>
    <xf numFmtId="0" fontId="16" fillId="16" borderId="1" xfId="5" applyFont="1" applyFill="1" applyBorder="1"/>
    <xf numFmtId="0" fontId="31" fillId="17" borderId="1" xfId="0" applyFont="1" applyFill="1" applyBorder="1" applyAlignment="1">
      <alignment wrapText="1"/>
    </xf>
    <xf numFmtId="0" fontId="16" fillId="17" borderId="1" xfId="0" applyFont="1" applyFill="1" applyBorder="1" applyAlignment="1">
      <alignment wrapText="1"/>
    </xf>
    <xf numFmtId="0" fontId="31" fillId="17" borderId="1" xfId="0" applyFont="1" applyFill="1" applyBorder="1" applyAlignment="1">
      <alignment horizontal="center" wrapText="1"/>
    </xf>
    <xf numFmtId="0" fontId="2" fillId="0" borderId="4" xfId="0" applyFont="1" applyBorder="1"/>
    <xf numFmtId="0" fontId="2" fillId="0" borderId="1" xfId="0" applyFont="1" applyBorder="1"/>
    <xf numFmtId="0" fontId="17" fillId="0" borderId="1" xfId="0" applyFont="1" applyBorder="1"/>
    <xf numFmtId="0" fontId="39" fillId="0" borderId="0" xfId="0" applyFont="1"/>
    <xf numFmtId="0" fontId="10" fillId="19" borderId="4" xfId="0" applyFont="1" applyFill="1" applyBorder="1"/>
    <xf numFmtId="0" fontId="10" fillId="19" borderId="1" xfId="0" applyFont="1" applyFill="1" applyBorder="1"/>
    <xf numFmtId="0" fontId="10" fillId="19" borderId="1" xfId="0" applyFont="1" applyFill="1" applyBorder="1" applyAlignment="1">
      <alignment wrapText="1"/>
    </xf>
    <xf numFmtId="0" fontId="11" fillId="19" borderId="1" xfId="0" applyFont="1" applyFill="1" applyBorder="1" applyAlignment="1">
      <alignment horizontal="center" wrapText="1"/>
    </xf>
    <xf numFmtId="0" fontId="11" fillId="19" borderId="9" xfId="0" applyFont="1" applyFill="1" applyBorder="1" applyAlignment="1">
      <alignment horizontal="center" wrapText="1"/>
    </xf>
    <xf numFmtId="0" fontId="40" fillId="0" borderId="1" xfId="0" applyFont="1" applyBorder="1" applyAlignment="1">
      <alignment wrapText="1"/>
    </xf>
    <xf numFmtId="0" fontId="42" fillId="0" borderId="1" xfId="0" applyFont="1" applyBorder="1" applyAlignment="1">
      <alignment wrapText="1"/>
    </xf>
    <xf numFmtId="8" fontId="21" fillId="0" borderId="0" xfId="0" applyNumberFormat="1" applyFont="1"/>
    <xf numFmtId="4" fontId="5" fillId="0" borderId="1" xfId="0" applyNumberFormat="1" applyFont="1" applyBorder="1"/>
    <xf numFmtId="4" fontId="21" fillId="0" borderId="0" xfId="0" applyNumberFormat="1" applyFont="1"/>
    <xf numFmtId="0" fontId="2" fillId="12" borderId="1" xfId="0" applyFont="1" applyFill="1" applyBorder="1" applyAlignment="1">
      <alignment horizontal="center" wrapText="1"/>
    </xf>
    <xf numFmtId="0" fontId="23" fillId="0" borderId="18" xfId="0" applyFont="1" applyBorder="1"/>
    <xf numFmtId="0" fontId="23" fillId="0" borderId="11" xfId="0" applyFont="1" applyBorder="1"/>
    <xf numFmtId="0" fontId="2" fillId="0" borderId="17" xfId="0" applyFont="1" applyBorder="1" applyAlignment="1">
      <alignment wrapText="1"/>
    </xf>
    <xf numFmtId="0" fontId="19" fillId="22" borderId="1" xfId="4" applyFont="1" applyFill="1" applyBorder="1" applyAlignment="1">
      <alignment wrapText="1"/>
    </xf>
    <xf numFmtId="0" fontId="19" fillId="0" borderId="1" xfId="2" applyFont="1" applyFill="1" applyBorder="1"/>
    <xf numFmtId="0" fontId="43" fillId="0" borderId="1" xfId="9" applyFill="1" applyBorder="1" applyAlignment="1">
      <alignment horizontal="center" wrapText="1"/>
    </xf>
    <xf numFmtId="0" fontId="45" fillId="0" borderId="1" xfId="0" applyFont="1" applyBorder="1" applyAlignment="1">
      <alignment wrapText="1"/>
    </xf>
    <xf numFmtId="0" fontId="40" fillId="0" borderId="1" xfId="0" applyFont="1" applyBorder="1" applyAlignment="1">
      <alignment horizontal="center" wrapText="1"/>
    </xf>
    <xf numFmtId="0" fontId="46" fillId="13" borderId="1" xfId="1" applyFont="1" applyFill="1" applyBorder="1"/>
    <xf numFmtId="0" fontId="47" fillId="13" borderId="1" xfId="0" applyFont="1" applyFill="1" applyBorder="1" applyAlignment="1">
      <alignment wrapText="1"/>
    </xf>
    <xf numFmtId="0" fontId="48" fillId="13" borderId="1" xfId="0" applyFont="1" applyFill="1" applyBorder="1" applyAlignment="1">
      <alignment wrapText="1"/>
    </xf>
    <xf numFmtId="0" fontId="48" fillId="13" borderId="1" xfId="0" applyFont="1" applyFill="1" applyBorder="1" applyAlignment="1">
      <alignment horizontal="center" wrapText="1"/>
    </xf>
    <xf numFmtId="0" fontId="49" fillId="0" borderId="4" xfId="0" applyFont="1" applyBorder="1"/>
    <xf numFmtId="0" fontId="48" fillId="10" borderId="1" xfId="5" applyFont="1" applyFill="1" applyBorder="1"/>
    <xf numFmtId="0" fontId="50" fillId="0" borderId="4" xfId="0" applyFont="1" applyBorder="1"/>
    <xf numFmtId="0" fontId="50" fillId="0" borderId="1" xfId="0" applyFont="1" applyBorder="1"/>
    <xf numFmtId="0" fontId="51" fillId="0" borderId="1" xfId="0" applyFont="1" applyBorder="1" applyAlignment="1">
      <alignment wrapText="1"/>
    </xf>
    <xf numFmtId="0" fontId="52" fillId="0" borderId="1" xfId="0" applyFont="1" applyBorder="1"/>
    <xf numFmtId="0" fontId="30" fillId="0" borderId="4" xfId="0" applyFont="1" applyBorder="1"/>
    <xf numFmtId="0" fontId="30" fillId="0" borderId="1" xfId="0" applyFont="1" applyBorder="1"/>
    <xf numFmtId="0" fontId="53" fillId="0" borderId="1" xfId="0" applyFont="1" applyBorder="1" applyAlignment="1">
      <alignment wrapText="1"/>
    </xf>
    <xf numFmtId="0" fontId="50" fillId="0" borderId="12" xfId="0" applyFont="1" applyBorder="1"/>
    <xf numFmtId="0" fontId="55" fillId="10" borderId="19" xfId="2" applyFont="1" applyFill="1" applyBorder="1" applyAlignment="1">
      <alignment wrapText="1"/>
    </xf>
    <xf numFmtId="0" fontId="54" fillId="13" borderId="4" xfId="1" applyFont="1" applyFill="1" applyBorder="1" applyAlignment="1">
      <alignment wrapText="1"/>
    </xf>
    <xf numFmtId="0" fontId="56" fillId="13" borderId="1" xfId="0" applyFont="1" applyFill="1" applyBorder="1" applyAlignment="1">
      <alignment horizontal="center" wrapText="1"/>
    </xf>
    <xf numFmtId="0" fontId="2" fillId="23" borderId="1" xfId="0" applyFont="1" applyFill="1" applyBorder="1" applyAlignment="1">
      <alignment horizontal="center" wrapText="1"/>
    </xf>
    <xf numFmtId="0" fontId="11" fillId="2" borderId="2" xfId="0" applyFont="1" applyFill="1" applyBorder="1" applyAlignment="1">
      <alignment horizontal="center" wrapText="1"/>
    </xf>
    <xf numFmtId="0" fontId="17" fillId="23" borderId="1" xfId="0" applyFont="1" applyFill="1" applyBorder="1" applyAlignment="1">
      <alignment horizontal="center" wrapText="1"/>
    </xf>
    <xf numFmtId="0" fontId="57" fillId="0" borderId="1" xfId="0" applyFont="1" applyBorder="1" applyAlignment="1">
      <alignment wrapText="1"/>
    </xf>
    <xf numFmtId="0" fontId="59" fillId="0" borderId="1" xfId="0" applyFont="1" applyBorder="1" applyAlignment="1">
      <alignment wrapText="1"/>
    </xf>
    <xf numFmtId="0" fontId="60" fillId="10" borderId="1" xfId="0" applyFont="1" applyFill="1" applyBorder="1" applyAlignment="1">
      <alignment wrapText="1"/>
    </xf>
    <xf numFmtId="0" fontId="60" fillId="10" borderId="1" xfId="0" applyFont="1" applyFill="1" applyBorder="1" applyAlignment="1">
      <alignment horizontal="center" wrapText="1"/>
    </xf>
    <xf numFmtId="0" fontId="59" fillId="10" borderId="1" xfId="0" applyFont="1" applyFill="1" applyBorder="1" applyAlignment="1">
      <alignment horizontal="center" wrapText="1"/>
    </xf>
    <xf numFmtId="0" fontId="58" fillId="0" borderId="1" xfId="0" applyFont="1" applyBorder="1" applyAlignment="1">
      <alignment wrapText="1"/>
    </xf>
    <xf numFmtId="0" fontId="6" fillId="13" borderId="1" xfId="0" applyFont="1" applyFill="1" applyBorder="1" applyAlignment="1">
      <alignment horizontal="center" wrapText="1"/>
    </xf>
    <xf numFmtId="0" fontId="6" fillId="10" borderId="1" xfId="0" applyFont="1" applyFill="1" applyBorder="1" applyAlignment="1">
      <alignment horizontal="center" wrapText="1"/>
    </xf>
    <xf numFmtId="0" fontId="2" fillId="25" borderId="1" xfId="0" applyFont="1" applyFill="1" applyBorder="1" applyAlignment="1">
      <alignment wrapText="1"/>
    </xf>
    <xf numFmtId="164" fontId="22" fillId="9" borderId="1" xfId="0" applyNumberFormat="1" applyFont="1" applyFill="1" applyBorder="1" applyAlignment="1">
      <alignment horizontal="right" wrapText="1"/>
    </xf>
    <xf numFmtId="164" fontId="30" fillId="0" borderId="1" xfId="0" applyNumberFormat="1" applyFont="1" applyBorder="1" applyAlignment="1">
      <alignment horizontal="right" wrapText="1"/>
    </xf>
    <xf numFmtId="164" fontId="5" fillId="0" borderId="0" xfId="0" applyNumberFormat="1" applyFont="1" applyAlignment="1">
      <alignment horizontal="right"/>
    </xf>
    <xf numFmtId="164" fontId="66" fillId="0" borderId="0" xfId="0" applyNumberFormat="1" applyFont="1" applyAlignment="1">
      <alignment horizontal="right"/>
    </xf>
    <xf numFmtId="164" fontId="11" fillId="2" borderId="1" xfId="0" applyNumberFormat="1" applyFont="1" applyFill="1" applyBorder="1" applyAlignment="1">
      <alignment horizontal="center" wrapText="1"/>
    </xf>
    <xf numFmtId="0" fontId="55" fillId="0" borderId="21" xfId="2" applyFont="1" applyFill="1" applyBorder="1" applyAlignment="1">
      <alignment wrapText="1"/>
    </xf>
    <xf numFmtId="0" fontId="48" fillId="0" borderId="1" xfId="5" applyFont="1" applyFill="1" applyBorder="1"/>
    <xf numFmtId="0" fontId="61" fillId="0" borderId="17" xfId="4" applyFont="1" applyFill="1" applyBorder="1" applyAlignment="1">
      <alignment wrapText="1"/>
    </xf>
    <xf numFmtId="0" fontId="61" fillId="0" borderId="10" xfId="4" applyFont="1" applyFill="1" applyBorder="1" applyAlignment="1">
      <alignment wrapText="1"/>
    </xf>
    <xf numFmtId="0" fontId="60" fillId="0" borderId="1" xfId="0" applyFont="1" applyBorder="1" applyAlignment="1">
      <alignment wrapText="1"/>
    </xf>
    <xf numFmtId="0" fontId="60" fillId="0" borderId="1" xfId="0" applyFont="1" applyBorder="1" applyAlignment="1">
      <alignment horizontal="center" wrapText="1"/>
    </xf>
    <xf numFmtId="0" fontId="59" fillId="0" borderId="1" xfId="0" applyFont="1" applyBorder="1" applyAlignment="1">
      <alignment horizontal="center" wrapText="1"/>
    </xf>
    <xf numFmtId="0" fontId="6" fillId="0" borderId="1" xfId="0" applyFont="1" applyBorder="1" applyAlignment="1">
      <alignment horizontal="center" wrapText="1"/>
    </xf>
    <xf numFmtId="0" fontId="22" fillId="0" borderId="1" xfId="5" applyFont="1" applyFill="1" applyBorder="1"/>
    <xf numFmtId="0" fontId="22" fillId="0" borderId="1" xfId="5" applyFont="1" applyFill="1" applyBorder="1" applyAlignment="1">
      <alignment wrapText="1"/>
    </xf>
    <xf numFmtId="0" fontId="19" fillId="0" borderId="12" xfId="4" applyFont="1" applyFill="1" applyBorder="1" applyAlignment="1">
      <alignment wrapText="1"/>
    </xf>
    <xf numFmtId="0" fontId="19" fillId="0" borderId="12" xfId="0" applyFont="1" applyBorder="1" applyAlignment="1">
      <alignment wrapText="1"/>
    </xf>
    <xf numFmtId="0" fontId="22" fillId="0" borderId="12" xfId="0" applyFont="1" applyBorder="1" applyAlignment="1">
      <alignment wrapText="1"/>
    </xf>
    <xf numFmtId="0" fontId="19" fillId="0" borderId="1" xfId="0" applyFont="1" applyBorder="1" applyAlignment="1">
      <alignment horizontal="center" wrapText="1"/>
    </xf>
    <xf numFmtId="0" fontId="22" fillId="0" borderId="1" xfId="0" applyFont="1" applyBorder="1" applyAlignment="1">
      <alignment horizontal="center" wrapText="1"/>
    </xf>
    <xf numFmtId="0" fontId="68" fillId="0" borderId="4" xfId="0" applyFont="1" applyBorder="1"/>
    <xf numFmtId="0" fontId="69" fillId="0" borderId="1" xfId="5" applyFont="1" applyFill="1" applyBorder="1"/>
    <xf numFmtId="0" fontId="70" fillId="0" borderId="1" xfId="4" applyFont="1" applyFill="1" applyBorder="1" applyAlignment="1">
      <alignment wrapText="1"/>
    </xf>
    <xf numFmtId="0" fontId="70" fillId="0" borderId="1" xfId="0" applyFont="1" applyBorder="1" applyAlignment="1">
      <alignment wrapText="1"/>
    </xf>
    <xf numFmtId="0" fontId="69" fillId="0" borderId="1" xfId="0" applyFont="1" applyBorder="1" applyAlignment="1">
      <alignment wrapText="1"/>
    </xf>
    <xf numFmtId="0" fontId="70" fillId="0" borderId="1" xfId="0" applyFont="1" applyBorder="1" applyAlignment="1">
      <alignment horizontal="center" wrapText="1"/>
    </xf>
    <xf numFmtId="0" fontId="69" fillId="0" borderId="1" xfId="0" applyFont="1" applyBorder="1" applyAlignment="1">
      <alignment horizontal="center" wrapText="1"/>
    </xf>
    <xf numFmtId="0" fontId="68" fillId="0" borderId="0" xfId="0" applyFont="1"/>
    <xf numFmtId="0" fontId="71" fillId="0" borderId="4" xfId="0" applyFont="1" applyBorder="1"/>
    <xf numFmtId="0" fontId="30" fillId="0" borderId="1" xfId="5" applyFont="1" applyFill="1" applyBorder="1"/>
    <xf numFmtId="0" fontId="30" fillId="0" borderId="1" xfId="5" applyFont="1" applyFill="1" applyBorder="1" applyAlignment="1">
      <alignment wrapText="1"/>
    </xf>
    <xf numFmtId="0" fontId="72" fillId="0" borderId="1" xfId="4" applyFont="1" applyFill="1" applyBorder="1" applyAlignment="1">
      <alignment wrapText="1"/>
    </xf>
    <xf numFmtId="0" fontId="72" fillId="0" borderId="1" xfId="0" applyFont="1" applyBorder="1" applyAlignment="1">
      <alignment wrapText="1"/>
    </xf>
    <xf numFmtId="0" fontId="72" fillId="0" borderId="1" xfId="0" applyFont="1" applyBorder="1" applyAlignment="1">
      <alignment horizontal="center" wrapText="1"/>
    </xf>
    <xf numFmtId="1" fontId="30" fillId="0" borderId="1" xfId="0" applyNumberFormat="1" applyFont="1" applyBorder="1" applyAlignment="1">
      <alignment horizontal="center" wrapText="1"/>
    </xf>
    <xf numFmtId="0" fontId="30" fillId="0" borderId="1" xfId="0" applyFont="1" applyBorder="1" applyAlignment="1">
      <alignment horizontal="center" wrapText="1"/>
    </xf>
    <xf numFmtId="0" fontId="71" fillId="0" borderId="0" xfId="0" applyFont="1"/>
    <xf numFmtId="0" fontId="72" fillId="26" borderId="1" xfId="4" applyFont="1" applyFill="1" applyBorder="1" applyAlignment="1">
      <alignment wrapText="1"/>
    </xf>
    <xf numFmtId="0" fontId="30" fillId="26" borderId="1" xfId="4" applyFont="1" applyFill="1" applyBorder="1" applyAlignment="1">
      <alignment wrapText="1"/>
    </xf>
    <xf numFmtId="0" fontId="59" fillId="0" borderId="1" xfId="0" applyFont="1" applyBorder="1"/>
    <xf numFmtId="0" fontId="67" fillId="26" borderId="9" xfId="4" applyFont="1" applyFill="1" applyBorder="1" applyAlignment="1">
      <alignment wrapText="1"/>
    </xf>
    <xf numFmtId="0" fontId="2" fillId="26" borderId="1" xfId="0" applyFont="1" applyFill="1" applyBorder="1" applyAlignment="1">
      <alignment wrapText="1"/>
    </xf>
    <xf numFmtId="0" fontId="69" fillId="0" borderId="1" xfId="2" applyFont="1" applyFill="1" applyBorder="1" applyAlignment="1">
      <alignment wrapText="1"/>
    </xf>
    <xf numFmtId="0" fontId="50" fillId="0" borderId="9" xfId="0" applyFont="1" applyBorder="1"/>
    <xf numFmtId="0" fontId="58" fillId="0" borderId="10" xfId="0" applyFont="1" applyBorder="1" applyAlignment="1">
      <alignment wrapText="1"/>
    </xf>
    <xf numFmtId="0" fontId="53" fillId="0" borderId="11" xfId="0" applyFont="1" applyBorder="1" applyAlignment="1">
      <alignment wrapText="1"/>
    </xf>
    <xf numFmtId="0" fontId="59" fillId="0" borderId="11" xfId="0" applyFont="1" applyBorder="1"/>
    <xf numFmtId="0" fontId="58" fillId="0" borderId="11" xfId="0" applyFont="1" applyBorder="1" applyAlignment="1">
      <alignment wrapText="1"/>
    </xf>
    <xf numFmtId="0" fontId="73" fillId="0" borderId="9" xfId="0" applyFont="1" applyBorder="1"/>
    <xf numFmtId="0" fontId="74" fillId="0" borderId="9" xfId="0" applyFont="1" applyBorder="1"/>
    <xf numFmtId="0" fontId="73" fillId="26" borderId="9" xfId="0" applyFont="1" applyFill="1" applyBorder="1"/>
    <xf numFmtId="0" fontId="59" fillId="0" borderId="11" xfId="0" applyFont="1" applyBorder="1" applyAlignment="1">
      <alignment wrapText="1"/>
    </xf>
    <xf numFmtId="0" fontId="50" fillId="27" borderId="9" xfId="0" applyFont="1" applyFill="1" applyBorder="1"/>
    <xf numFmtId="0" fontId="74" fillId="27" borderId="9" xfId="0" applyFont="1" applyFill="1" applyBorder="1"/>
    <xf numFmtId="0" fontId="5" fillId="0" borderId="11" xfId="0" applyFont="1" applyBorder="1"/>
    <xf numFmtId="0" fontId="19" fillId="11" borderId="16" xfId="0" applyFont="1" applyFill="1" applyBorder="1" applyAlignment="1">
      <alignment horizontal="left" wrapText="1"/>
    </xf>
    <xf numFmtId="0" fontId="22" fillId="11" borderId="16" xfId="0" applyFont="1" applyFill="1" applyBorder="1" applyAlignment="1">
      <alignment wrapText="1"/>
    </xf>
    <xf numFmtId="0" fontId="22" fillId="11" borderId="16" xfId="0" applyFont="1" applyFill="1" applyBorder="1" applyAlignment="1">
      <alignment horizontal="center" wrapText="1"/>
    </xf>
    <xf numFmtId="0" fontId="5" fillId="0" borderId="16" xfId="0" applyFont="1" applyBorder="1"/>
    <xf numFmtId="0" fontId="26" fillId="0" borderId="16" xfId="0" applyFont="1" applyBorder="1"/>
    <xf numFmtId="0" fontId="5" fillId="10" borderId="16" xfId="0" applyFont="1" applyFill="1" applyBorder="1"/>
    <xf numFmtId="0" fontId="65" fillId="26" borderId="0" xfId="0" applyFont="1" applyFill="1"/>
    <xf numFmtId="0" fontId="75" fillId="9" borderId="1" xfId="0" applyFont="1" applyFill="1" applyBorder="1" applyAlignment="1">
      <alignment wrapText="1"/>
    </xf>
    <xf numFmtId="0" fontId="76" fillId="9" borderId="1" xfId="0" applyFont="1" applyFill="1" applyBorder="1" applyAlignment="1">
      <alignment wrapText="1"/>
    </xf>
    <xf numFmtId="0" fontId="76" fillId="9" borderId="1" xfId="0" applyFont="1" applyFill="1" applyBorder="1" applyAlignment="1">
      <alignment horizontal="center" wrapText="1"/>
    </xf>
    <xf numFmtId="0" fontId="5" fillId="0" borderId="29" xfId="0" applyFont="1" applyBorder="1"/>
    <xf numFmtId="0" fontId="5" fillId="0" borderId="30" xfId="0" applyFont="1" applyBorder="1"/>
    <xf numFmtId="0" fontId="5" fillId="0" borderId="25" xfId="0" applyFont="1" applyBorder="1"/>
    <xf numFmtId="0" fontId="3" fillId="26" borderId="28" xfId="0" applyFont="1" applyFill="1" applyBorder="1"/>
    <xf numFmtId="0" fontId="5" fillId="0" borderId="20" xfId="0" applyFont="1" applyBorder="1" applyAlignment="1">
      <alignment horizontal="center"/>
    </xf>
    <xf numFmtId="0" fontId="21" fillId="0" borderId="29" xfId="0" applyFont="1" applyBorder="1"/>
    <xf numFmtId="0" fontId="3" fillId="0" borderId="32" xfId="0" applyFont="1" applyBorder="1"/>
    <xf numFmtId="0" fontId="22" fillId="11" borderId="20" xfId="0" applyFont="1" applyFill="1" applyBorder="1" applyAlignment="1">
      <alignment horizontal="center" wrapText="1"/>
    </xf>
    <xf numFmtId="0" fontId="29" fillId="11" borderId="11" xfId="7" applyFont="1" applyFill="1" applyBorder="1"/>
    <xf numFmtId="0" fontId="55" fillId="10" borderId="34" xfId="2" applyFont="1" applyFill="1" applyBorder="1" applyAlignment="1">
      <alignment wrapText="1"/>
    </xf>
    <xf numFmtId="0" fontId="29" fillId="11" borderId="1" xfId="7" applyFont="1" applyFill="1" applyBorder="1"/>
    <xf numFmtId="0" fontId="29" fillId="11" borderId="35" xfId="7" applyFont="1" applyFill="1" applyBorder="1"/>
    <xf numFmtId="0" fontId="5" fillId="10" borderId="25" xfId="0" applyFont="1" applyFill="1" applyBorder="1"/>
    <xf numFmtId="0" fontId="22" fillId="11" borderId="25" xfId="0" applyFont="1" applyFill="1" applyBorder="1" applyAlignment="1">
      <alignment wrapText="1"/>
    </xf>
    <xf numFmtId="0" fontId="5" fillId="0" borderId="36" xfId="0" applyFont="1" applyBorder="1"/>
    <xf numFmtId="0" fontId="5" fillId="10" borderId="37" xfId="0" applyFont="1" applyFill="1" applyBorder="1"/>
    <xf numFmtId="0" fontId="5" fillId="10" borderId="39" xfId="0" applyFont="1" applyFill="1" applyBorder="1"/>
    <xf numFmtId="0" fontId="22" fillId="11" borderId="40" xfId="0" applyFont="1" applyFill="1" applyBorder="1" applyAlignment="1">
      <alignment horizontal="center" wrapText="1"/>
    </xf>
    <xf numFmtId="0" fontId="22" fillId="11" borderId="33" xfId="0" applyFont="1" applyFill="1" applyBorder="1" applyAlignment="1">
      <alignment horizontal="center" wrapText="1"/>
    </xf>
    <xf numFmtId="164" fontId="76" fillId="9" borderId="1" xfId="0" applyNumberFormat="1" applyFont="1" applyFill="1" applyBorder="1" applyAlignment="1">
      <alignment horizontal="center" wrapText="1"/>
    </xf>
    <xf numFmtId="164" fontId="22" fillId="10" borderId="1" xfId="0" applyNumberFormat="1" applyFont="1" applyFill="1" applyBorder="1" applyAlignment="1">
      <alignment horizontal="center" wrapText="1"/>
    </xf>
    <xf numFmtId="164" fontId="2" fillId="0" borderId="1" xfId="0" applyNumberFormat="1" applyFont="1" applyBorder="1" applyAlignment="1">
      <alignment wrapText="1"/>
    </xf>
    <xf numFmtId="164" fontId="3" fillId="0" borderId="1" xfId="0" applyNumberFormat="1" applyFont="1" applyBorder="1" applyAlignment="1">
      <alignment wrapText="1"/>
    </xf>
    <xf numFmtId="164" fontId="40" fillId="0" borderId="1" xfId="0" applyNumberFormat="1" applyFont="1" applyBorder="1" applyAlignment="1">
      <alignment wrapText="1"/>
    </xf>
    <xf numFmtId="164" fontId="30" fillId="0" borderId="1" xfId="0" applyNumberFormat="1" applyFont="1" applyBorder="1" applyAlignment="1">
      <alignment wrapText="1"/>
    </xf>
    <xf numFmtId="164" fontId="22" fillId="9" borderId="1" xfId="0" applyNumberFormat="1" applyFont="1" applyFill="1" applyBorder="1" applyAlignment="1">
      <alignment horizontal="center" wrapText="1"/>
    </xf>
    <xf numFmtId="164" fontId="69" fillId="0" borderId="1" xfId="0" applyNumberFormat="1" applyFont="1" applyBorder="1" applyAlignment="1">
      <alignment horizontal="center" wrapText="1"/>
    </xf>
    <xf numFmtId="164" fontId="30" fillId="0" borderId="1" xfId="0" applyNumberFormat="1" applyFont="1" applyBorder="1" applyAlignment="1">
      <alignment horizontal="center" wrapText="1"/>
    </xf>
    <xf numFmtId="164" fontId="22" fillId="10" borderId="9" xfId="0" applyNumberFormat="1" applyFont="1" applyFill="1" applyBorder="1" applyAlignment="1">
      <alignment horizontal="center" wrapText="1"/>
    </xf>
    <xf numFmtId="164" fontId="30" fillId="0" borderId="17" xfId="0" applyNumberFormat="1" applyFont="1" applyBorder="1" applyAlignment="1">
      <alignment horizontal="center" wrapText="1"/>
    </xf>
    <xf numFmtId="164" fontId="30" fillId="0" borderId="9" xfId="0" applyNumberFormat="1" applyFont="1" applyBorder="1" applyAlignment="1">
      <alignment horizontal="center" wrapText="1"/>
    </xf>
    <xf numFmtId="164" fontId="3" fillId="0" borderId="9" xfId="0" applyNumberFormat="1" applyFont="1" applyBorder="1"/>
    <xf numFmtId="164" fontId="41" fillId="0" borderId="1" xfId="0" applyNumberFormat="1" applyFont="1" applyBorder="1"/>
    <xf numFmtId="164" fontId="3" fillId="0" borderId="23" xfId="0" applyNumberFormat="1" applyFont="1" applyBorder="1"/>
    <xf numFmtId="164" fontId="41" fillId="0" borderId="22" xfId="0" applyNumberFormat="1" applyFont="1" applyBorder="1"/>
    <xf numFmtId="164" fontId="41" fillId="0" borderId="0" xfId="0" applyNumberFormat="1" applyFont="1"/>
    <xf numFmtId="164" fontId="22" fillId="10" borderId="12" xfId="0" applyNumberFormat="1" applyFont="1" applyFill="1" applyBorder="1" applyAlignment="1">
      <alignment horizontal="center" wrapText="1"/>
    </xf>
    <xf numFmtId="164" fontId="22" fillId="0" borderId="1" xfId="0" applyNumberFormat="1" applyFont="1" applyBorder="1" applyAlignment="1">
      <alignment horizontal="center" wrapText="1"/>
    </xf>
    <xf numFmtId="164" fontId="3" fillId="0" borderId="0" xfId="0" applyNumberFormat="1" applyFont="1"/>
    <xf numFmtId="164" fontId="22" fillId="13" borderId="1" xfId="0" applyNumberFormat="1" applyFont="1" applyFill="1" applyBorder="1" applyAlignment="1">
      <alignment horizontal="center" wrapText="1"/>
    </xf>
    <xf numFmtId="164" fontId="62" fillId="13" borderId="1" xfId="0" applyNumberFormat="1" applyFont="1" applyFill="1" applyBorder="1" applyAlignment="1">
      <alignment horizontal="center" wrapText="1"/>
    </xf>
    <xf numFmtId="164" fontId="6" fillId="13" borderId="1" xfId="0" applyNumberFormat="1" applyFont="1" applyFill="1" applyBorder="1" applyAlignment="1">
      <alignment horizontal="center" wrapText="1"/>
    </xf>
    <xf numFmtId="164" fontId="62" fillId="10" borderId="1" xfId="0" applyNumberFormat="1" applyFont="1" applyFill="1" applyBorder="1" applyAlignment="1">
      <alignment horizontal="center" wrapText="1"/>
    </xf>
    <xf numFmtId="164" fontId="6" fillId="10" borderId="1" xfId="0" applyNumberFormat="1" applyFont="1" applyFill="1" applyBorder="1" applyAlignment="1">
      <alignment horizontal="center" wrapText="1"/>
    </xf>
    <xf numFmtId="164" fontId="62" fillId="0" borderId="1" xfId="0" applyNumberFormat="1" applyFont="1" applyBorder="1" applyAlignment="1">
      <alignment horizontal="center" wrapText="1"/>
    </xf>
    <xf numFmtId="164" fontId="6" fillId="0" borderId="1" xfId="0" applyNumberFormat="1" applyFont="1" applyBorder="1" applyAlignment="1">
      <alignment horizontal="center" wrapText="1"/>
    </xf>
    <xf numFmtId="164" fontId="59" fillId="24" borderId="1" xfId="0" applyNumberFormat="1" applyFont="1" applyFill="1" applyBorder="1" applyAlignment="1">
      <alignment wrapText="1"/>
    </xf>
    <xf numFmtId="164" fontId="22" fillId="11" borderId="1" xfId="0" applyNumberFormat="1" applyFont="1" applyFill="1" applyBorder="1" applyAlignment="1">
      <alignment horizontal="center" wrapText="1"/>
    </xf>
    <xf numFmtId="164" fontId="5" fillId="0" borderId="1" xfId="0" applyNumberFormat="1" applyFont="1" applyBorder="1"/>
    <xf numFmtId="164" fontId="22" fillId="11" borderId="38" xfId="0" applyNumberFormat="1" applyFont="1" applyFill="1" applyBorder="1" applyAlignment="1">
      <alignment horizontal="center" wrapText="1"/>
    </xf>
    <xf numFmtId="164" fontId="5" fillId="10" borderId="22" xfId="0" applyNumberFormat="1" applyFont="1" applyFill="1" applyBorder="1"/>
    <xf numFmtId="164" fontId="5" fillId="10" borderId="9" xfId="0" applyNumberFormat="1" applyFont="1" applyFill="1" applyBorder="1"/>
    <xf numFmtId="164" fontId="5" fillId="10" borderId="21" xfId="0" applyNumberFormat="1" applyFont="1" applyFill="1" applyBorder="1"/>
    <xf numFmtId="164" fontId="5" fillId="10" borderId="37" xfId="0" applyNumberFormat="1" applyFont="1" applyFill="1" applyBorder="1"/>
    <xf numFmtId="165" fontId="77" fillId="0" borderId="0" xfId="0" applyNumberFormat="1" applyFont="1"/>
    <xf numFmtId="164" fontId="78" fillId="0" borderId="23" xfId="0" applyNumberFormat="1" applyFont="1" applyBorder="1" applyAlignment="1">
      <alignment horizontal="center" wrapText="1"/>
    </xf>
    <xf numFmtId="164" fontId="78" fillId="0" borderId="38" xfId="0" applyNumberFormat="1" applyFont="1" applyBorder="1" applyAlignment="1">
      <alignment horizontal="center" wrapText="1"/>
    </xf>
    <xf numFmtId="164" fontId="5" fillId="0" borderId="0" xfId="0" applyNumberFormat="1" applyFont="1"/>
    <xf numFmtId="164" fontId="7" fillId="10" borderId="1" xfId="0" applyNumberFormat="1" applyFont="1" applyFill="1" applyBorder="1" applyAlignment="1">
      <alignment horizontal="center" wrapText="1"/>
    </xf>
    <xf numFmtId="164" fontId="22" fillId="11" borderId="33" xfId="0" applyNumberFormat="1" applyFont="1" applyFill="1" applyBorder="1" applyAlignment="1">
      <alignment horizontal="center" wrapText="1"/>
    </xf>
    <xf numFmtId="164" fontId="22" fillId="11" borderId="24" xfId="0" applyNumberFormat="1" applyFont="1" applyFill="1" applyBorder="1" applyAlignment="1">
      <alignment horizontal="center" wrapText="1"/>
    </xf>
    <xf numFmtId="164" fontId="7" fillId="10" borderId="20" xfId="0" applyNumberFormat="1" applyFont="1" applyFill="1" applyBorder="1" applyAlignment="1">
      <alignment horizontal="center" wrapText="1"/>
    </xf>
    <xf numFmtId="164" fontId="7" fillId="10" borderId="31" xfId="0" applyNumberFormat="1" applyFont="1" applyFill="1" applyBorder="1" applyAlignment="1">
      <alignment horizontal="center" wrapText="1"/>
    </xf>
    <xf numFmtId="164" fontId="67" fillId="0" borderId="1" xfId="0" applyNumberFormat="1" applyFont="1" applyBorder="1" applyAlignment="1">
      <alignment horizontal="center" wrapText="1"/>
    </xf>
    <xf numFmtId="164" fontId="2" fillId="0" borderId="10" xfId="0" applyNumberFormat="1" applyFont="1" applyBorder="1" applyAlignment="1">
      <alignment wrapText="1"/>
    </xf>
    <xf numFmtId="0" fontId="17" fillId="0" borderId="11" xfId="0" applyFont="1" applyBorder="1" applyAlignment="1">
      <alignment horizontal="center" wrapText="1"/>
    </xf>
    <xf numFmtId="164" fontId="22" fillId="11" borderId="30" xfId="0" applyNumberFormat="1" applyFont="1" applyFill="1" applyBorder="1" applyAlignment="1">
      <alignment horizontal="center" wrapText="1"/>
    </xf>
    <xf numFmtId="165" fontId="5" fillId="0" borderId="0" xfId="0" applyNumberFormat="1" applyFont="1"/>
    <xf numFmtId="0" fontId="79" fillId="2" borderId="1" xfId="0" applyFont="1" applyFill="1" applyBorder="1" applyAlignment="1">
      <alignment horizontal="center" wrapText="1"/>
    </xf>
    <xf numFmtId="0" fontId="80" fillId="9" borderId="1" xfId="0" applyFont="1" applyFill="1" applyBorder="1" applyAlignment="1">
      <alignment horizontal="center" wrapText="1"/>
    </xf>
    <xf numFmtId="0" fontId="81" fillId="10" borderId="1" xfId="0" applyFont="1" applyFill="1" applyBorder="1" applyAlignment="1">
      <alignment horizontal="center" wrapText="1"/>
    </xf>
    <xf numFmtId="0" fontId="81" fillId="0" borderId="1" xfId="0" applyFont="1" applyBorder="1" applyAlignment="1">
      <alignment horizontal="center" wrapText="1"/>
    </xf>
    <xf numFmtId="1" fontId="81" fillId="10" borderId="1" xfId="0" applyNumberFormat="1" applyFont="1" applyFill="1" applyBorder="1" applyAlignment="1">
      <alignment horizontal="center" wrapText="1"/>
    </xf>
    <xf numFmtId="1" fontId="40" fillId="0" borderId="1" xfId="0" applyNumberFormat="1" applyFont="1" applyBorder="1" applyAlignment="1">
      <alignment horizontal="center" wrapText="1"/>
    </xf>
    <xf numFmtId="1" fontId="40" fillId="0" borderId="9" xfId="0" applyNumberFormat="1" applyFont="1" applyBorder="1" applyAlignment="1">
      <alignment horizontal="center" wrapText="1"/>
    </xf>
    <xf numFmtId="0" fontId="40" fillId="0" borderId="9" xfId="0" applyFont="1" applyBorder="1" applyAlignment="1">
      <alignment wrapText="1"/>
    </xf>
    <xf numFmtId="0" fontId="81" fillId="9" borderId="1" xfId="0" applyFont="1" applyFill="1" applyBorder="1" applyAlignment="1">
      <alignment horizontal="center" wrapText="1"/>
    </xf>
    <xf numFmtId="0" fontId="81" fillId="13" borderId="1" xfId="0" applyFont="1" applyFill="1" applyBorder="1" applyAlignment="1">
      <alignment horizontal="center" wrapText="1"/>
    </xf>
    <xf numFmtId="0" fontId="82" fillId="0" borderId="1" xfId="0" applyFont="1" applyBorder="1" applyAlignment="1">
      <alignment horizontal="center" wrapText="1"/>
    </xf>
    <xf numFmtId="0" fontId="83" fillId="0" borderId="1" xfId="0" applyFont="1" applyBorder="1" applyAlignment="1">
      <alignment wrapText="1"/>
    </xf>
    <xf numFmtId="0" fontId="84" fillId="0" borderId="16" xfId="0" applyFont="1" applyBorder="1"/>
    <xf numFmtId="0" fontId="84" fillId="10" borderId="16" xfId="0" applyFont="1" applyFill="1" applyBorder="1"/>
    <xf numFmtId="0" fontId="84" fillId="0" borderId="0" xfId="0" applyFont="1"/>
    <xf numFmtId="0" fontId="30" fillId="12" borderId="1" xfId="0" applyFont="1" applyFill="1" applyBorder="1" applyAlignment="1">
      <alignment wrapText="1"/>
    </xf>
    <xf numFmtId="3" fontId="68" fillId="0" borderId="0" xfId="0" applyNumberFormat="1" applyFont="1"/>
    <xf numFmtId="0" fontId="85" fillId="0" borderId="1" xfId="0" applyFont="1" applyBorder="1" applyAlignment="1">
      <alignment wrapText="1"/>
    </xf>
    <xf numFmtId="0" fontId="3" fillId="28" borderId="4" xfId="0" applyFont="1" applyFill="1" applyBorder="1"/>
    <xf numFmtId="0" fontId="3" fillId="28" borderId="1" xfId="0" applyFont="1" applyFill="1" applyBorder="1"/>
    <xf numFmtId="0" fontId="2" fillId="28" borderId="1" xfId="0" applyFont="1" applyFill="1" applyBorder="1" applyAlignment="1">
      <alignment wrapText="1"/>
    </xf>
    <xf numFmtId="0" fontId="4" fillId="28" borderId="1" xfId="0" applyFont="1" applyFill="1" applyBorder="1" applyAlignment="1">
      <alignment wrapText="1"/>
    </xf>
    <xf numFmtId="0" fontId="2" fillId="28" borderId="1" xfId="0" applyFont="1" applyFill="1" applyBorder="1" applyAlignment="1">
      <alignment horizontal="center" wrapText="1"/>
    </xf>
    <xf numFmtId="0" fontId="40" fillId="28" borderId="1" xfId="0" applyFont="1" applyFill="1" applyBorder="1" applyAlignment="1">
      <alignment wrapText="1"/>
    </xf>
    <xf numFmtId="164" fontId="30" fillId="28" borderId="1" xfId="0" applyNumberFormat="1" applyFont="1" applyFill="1" applyBorder="1" applyAlignment="1">
      <alignment horizontal="right" wrapText="1"/>
    </xf>
    <xf numFmtId="164" fontId="3" fillId="28" borderId="1" xfId="0" applyNumberFormat="1" applyFont="1" applyFill="1" applyBorder="1" applyAlignment="1">
      <alignment wrapText="1"/>
    </xf>
    <xf numFmtId="164" fontId="40" fillId="28" borderId="1" xfId="0" applyNumberFormat="1" applyFont="1" applyFill="1" applyBorder="1" applyAlignment="1">
      <alignment wrapText="1"/>
    </xf>
    <xf numFmtId="164" fontId="2" fillId="28" borderId="1" xfId="0" applyNumberFormat="1" applyFont="1" applyFill="1" applyBorder="1" applyAlignment="1">
      <alignment wrapText="1"/>
    </xf>
    <xf numFmtId="0" fontId="3" fillId="28" borderId="0" xfId="0" applyFont="1" applyFill="1"/>
    <xf numFmtId="0" fontId="17" fillId="28" borderId="1" xfId="0" applyFont="1" applyFill="1" applyBorder="1" applyAlignment="1">
      <alignment wrapText="1"/>
    </xf>
    <xf numFmtId="0" fontId="3" fillId="29" borderId="1" xfId="0" applyFont="1" applyFill="1" applyBorder="1"/>
    <xf numFmtId="0" fontId="2" fillId="29" borderId="1" xfId="0" applyFont="1" applyFill="1" applyBorder="1" applyAlignment="1">
      <alignment wrapText="1"/>
    </xf>
    <xf numFmtId="0" fontId="73" fillId="30" borderId="9" xfId="0" applyFont="1" applyFill="1" applyBorder="1"/>
    <xf numFmtId="0" fontId="2" fillId="23" borderId="1" xfId="0" applyFont="1" applyFill="1" applyBorder="1" applyAlignment="1">
      <alignment wrapText="1"/>
    </xf>
    <xf numFmtId="0" fontId="64" fillId="0" borderId="1" xfId="0" applyFont="1" applyBorder="1" applyAlignment="1">
      <alignment horizontal="center" wrapText="1"/>
    </xf>
    <xf numFmtId="0" fontId="88" fillId="0" borderId="1" xfId="0" applyFont="1" applyBorder="1" applyAlignment="1">
      <alignment wrapText="1"/>
    </xf>
    <xf numFmtId="0" fontId="88" fillId="23" borderId="1" xfId="0" applyFont="1" applyFill="1" applyBorder="1" applyAlignment="1">
      <alignment horizontal="center" wrapText="1"/>
    </xf>
    <xf numFmtId="0" fontId="61" fillId="10" borderId="26" xfId="4" applyFont="1" applyFill="1" applyBorder="1" applyAlignment="1">
      <alignment wrapText="1"/>
    </xf>
    <xf numFmtId="0" fontId="61" fillId="10" borderId="16" xfId="4" applyFont="1" applyFill="1" applyBorder="1" applyAlignment="1">
      <alignment wrapText="1"/>
    </xf>
    <xf numFmtId="0" fontId="19" fillId="10" borderId="1" xfId="4" applyFont="1" applyFill="1" applyBorder="1" applyAlignment="1">
      <alignment wrapText="1"/>
    </xf>
    <xf numFmtId="0" fontId="18" fillId="9" borderId="1" xfId="1" applyFont="1" applyFill="1" applyBorder="1" applyAlignment="1">
      <alignment wrapText="1"/>
    </xf>
    <xf numFmtId="0" fontId="18" fillId="3" borderId="1" xfId="1" applyFont="1" applyBorder="1" applyAlignment="1">
      <alignment wrapText="1"/>
    </xf>
    <xf numFmtId="0" fontId="19" fillId="4" borderId="1" xfId="4" applyFont="1" applyBorder="1" applyAlignment="1">
      <alignment wrapText="1"/>
    </xf>
    <xf numFmtId="0" fontId="31" fillId="10" borderId="1" xfId="4" applyFont="1" applyFill="1" applyBorder="1" applyAlignment="1">
      <alignment wrapText="1"/>
    </xf>
    <xf numFmtId="0" fontId="11" fillId="2" borderId="2" xfId="0" applyFont="1" applyFill="1" applyBorder="1" applyAlignment="1">
      <alignment horizontal="center" wrapText="1"/>
    </xf>
    <xf numFmtId="0" fontId="11" fillId="2" borderId="14" xfId="0" applyFont="1" applyFill="1" applyBorder="1" applyAlignment="1">
      <alignment horizontal="center" wrapText="1"/>
    </xf>
    <xf numFmtId="0" fontId="11" fillId="2" borderId="13" xfId="0" applyFont="1" applyFill="1" applyBorder="1" applyAlignment="1">
      <alignment horizontal="center" wrapText="1"/>
    </xf>
    <xf numFmtId="0" fontId="11" fillId="2" borderId="12" xfId="0" applyFont="1" applyFill="1" applyBorder="1" applyAlignment="1">
      <alignment horizontal="center" wrapText="1"/>
    </xf>
    <xf numFmtId="0" fontId="10" fillId="12" borderId="2" xfId="0" applyFont="1" applyFill="1" applyBorder="1" applyAlignment="1">
      <alignment horizontal="center" wrapText="1"/>
    </xf>
    <xf numFmtId="0" fontId="10" fillId="12" borderId="1" xfId="0" applyFont="1" applyFill="1" applyBorder="1" applyAlignment="1">
      <alignment horizontal="center" wrapText="1"/>
    </xf>
    <xf numFmtId="0" fontId="11" fillId="22" borderId="2" xfId="0" applyFont="1" applyFill="1" applyBorder="1" applyAlignment="1">
      <alignment horizontal="center" wrapText="1"/>
    </xf>
    <xf numFmtId="0" fontId="11" fillId="22" borderId="3" xfId="0" applyFont="1" applyFill="1" applyBorder="1" applyAlignment="1">
      <alignment horizontal="center" wrapText="1"/>
    </xf>
    <xf numFmtId="0" fontId="11" fillId="2" borderId="3" xfId="0" applyFont="1" applyFill="1" applyBorder="1" applyAlignment="1">
      <alignment horizontal="center" wrapText="1"/>
    </xf>
    <xf numFmtId="0" fontId="79" fillId="2" borderId="2" xfId="0" applyFont="1" applyFill="1" applyBorder="1" applyAlignment="1">
      <alignment horizontal="center" wrapText="1"/>
    </xf>
    <xf numFmtId="0" fontId="11" fillId="12" borderId="14" xfId="0" applyFont="1" applyFill="1" applyBorder="1" applyAlignment="1">
      <alignment horizontal="center" wrapText="1"/>
    </xf>
    <xf numFmtId="0" fontId="11" fillId="12" borderId="15" xfId="0" applyFont="1" applyFill="1" applyBorder="1" applyAlignment="1">
      <alignment horizontal="center" wrapText="1"/>
    </xf>
    <xf numFmtId="0" fontId="11" fillId="2" borderId="15" xfId="0" applyFont="1" applyFill="1" applyBorder="1" applyAlignment="1">
      <alignment horizontal="center" wrapText="1"/>
    </xf>
    <xf numFmtId="0" fontId="11" fillId="2" borderId="10" xfId="0" applyFont="1" applyFill="1" applyBorder="1" applyAlignment="1">
      <alignment horizontal="center" wrapText="1"/>
    </xf>
    <xf numFmtId="0" fontId="25" fillId="2" borderId="11" xfId="0" applyFont="1" applyFill="1" applyBorder="1" applyAlignment="1">
      <alignment horizontal="center" wrapText="1"/>
    </xf>
    <xf numFmtId="0" fontId="25" fillId="2" borderId="12" xfId="0" applyFont="1" applyFill="1" applyBorder="1" applyAlignment="1">
      <alignment horizontal="center" wrapText="1"/>
    </xf>
    <xf numFmtId="0" fontId="19" fillId="10" borderId="12" xfId="4" applyFont="1" applyFill="1" applyBorder="1" applyAlignment="1">
      <alignment wrapText="1"/>
    </xf>
    <xf numFmtId="0" fontId="61" fillId="10" borderId="9" xfId="4" applyFont="1" applyFill="1" applyBorder="1" applyAlignment="1">
      <alignment wrapText="1"/>
    </xf>
    <xf numFmtId="0" fontId="61" fillId="10" borderId="17" xfId="4" applyFont="1" applyFill="1" applyBorder="1" applyAlignment="1">
      <alignment wrapText="1"/>
    </xf>
    <xf numFmtId="0" fontId="61" fillId="10" borderId="10" xfId="4" applyFont="1" applyFill="1" applyBorder="1" applyAlignment="1">
      <alignment wrapText="1"/>
    </xf>
    <xf numFmtId="0" fontId="18" fillId="13" borderId="1" xfId="1" applyFont="1" applyFill="1" applyBorder="1" applyAlignment="1">
      <alignment wrapText="1"/>
    </xf>
    <xf numFmtId="0" fontId="36" fillId="13" borderId="1" xfId="1" applyFont="1" applyFill="1" applyBorder="1" applyAlignment="1">
      <alignment wrapText="1"/>
    </xf>
    <xf numFmtId="0" fontId="31" fillId="16" borderId="1" xfId="4" applyFont="1" applyFill="1" applyBorder="1" applyAlignment="1">
      <alignment wrapText="1"/>
    </xf>
    <xf numFmtId="0" fontId="11" fillId="19" borderId="2" xfId="0" applyFont="1" applyFill="1" applyBorder="1" applyAlignment="1">
      <alignment horizontal="center" wrapText="1"/>
    </xf>
    <xf numFmtId="0" fontId="11" fillId="19" borderId="14" xfId="0" applyFont="1" applyFill="1" applyBorder="1" applyAlignment="1">
      <alignment horizontal="center" wrapText="1"/>
    </xf>
    <xf numFmtId="0" fontId="25" fillId="19" borderId="11" xfId="0" applyFont="1" applyFill="1" applyBorder="1" applyAlignment="1">
      <alignment horizontal="center" wrapText="1"/>
    </xf>
    <xf numFmtId="0" fontId="25" fillId="19" borderId="12" xfId="0" applyFont="1" applyFill="1" applyBorder="1" applyAlignment="1">
      <alignment horizontal="center" wrapText="1"/>
    </xf>
    <xf numFmtId="0" fontId="11" fillId="19" borderId="15" xfId="0" applyFont="1" applyFill="1" applyBorder="1" applyAlignment="1">
      <alignment horizontal="center" wrapText="1"/>
    </xf>
    <xf numFmtId="0" fontId="11" fillId="19" borderId="10" xfId="0" applyFont="1" applyFill="1" applyBorder="1" applyAlignment="1">
      <alignment horizontal="center" wrapText="1"/>
    </xf>
    <xf numFmtId="0" fontId="11" fillId="19" borderId="13" xfId="0" applyFont="1" applyFill="1" applyBorder="1" applyAlignment="1">
      <alignment horizontal="center" wrapText="1"/>
    </xf>
    <xf numFmtId="0" fontId="11" fillId="19" borderId="12" xfId="0" applyFont="1" applyFill="1" applyBorder="1" applyAlignment="1">
      <alignment horizontal="center" wrapText="1"/>
    </xf>
    <xf numFmtId="0" fontId="10" fillId="20" borderId="2" xfId="0" applyFont="1" applyFill="1" applyBorder="1" applyAlignment="1">
      <alignment horizontal="center" wrapText="1"/>
    </xf>
    <xf numFmtId="0" fontId="10" fillId="20" borderId="1" xfId="0" applyFont="1" applyFill="1" applyBorder="1" applyAlignment="1">
      <alignment horizontal="center" wrapText="1"/>
    </xf>
    <xf numFmtId="0" fontId="36" fillId="14" borderId="1" xfId="1" applyFont="1" applyFill="1" applyBorder="1" applyAlignment="1">
      <alignment wrapText="1"/>
    </xf>
    <xf numFmtId="0" fontId="2" fillId="0" borderId="7" xfId="0" applyFont="1" applyBorder="1" applyAlignment="1">
      <alignment horizontal="center" wrapText="1"/>
    </xf>
    <xf numFmtId="0" fontId="11" fillId="2" borderId="11" xfId="0" applyFont="1" applyFill="1" applyBorder="1" applyAlignment="1">
      <alignment horizontal="center" wrapText="1"/>
    </xf>
    <xf numFmtId="0" fontId="11" fillId="2" borderId="1" xfId="0" applyFont="1" applyFill="1" applyBorder="1" applyAlignment="1">
      <alignment horizontal="center" wrapText="1"/>
    </xf>
    <xf numFmtId="0" fontId="2" fillId="0" borderId="9" xfId="0" applyFont="1" applyBorder="1" applyAlignment="1">
      <alignment horizontal="center" wrapText="1"/>
    </xf>
    <xf numFmtId="0" fontId="2" fillId="0" borderId="17" xfId="0" applyFont="1" applyBorder="1" applyAlignment="1">
      <alignment horizontal="center" wrapText="1"/>
    </xf>
    <xf numFmtId="0" fontId="2" fillId="0" borderId="10" xfId="0" applyFont="1" applyBorder="1" applyAlignment="1">
      <alignment horizontal="center" wrapText="1"/>
    </xf>
    <xf numFmtId="0" fontId="10" fillId="7" borderId="1" xfId="3" applyFont="1" applyAlignment="1">
      <alignment wrapText="1"/>
    </xf>
    <xf numFmtId="0" fontId="29" fillId="11" borderId="27" xfId="7" applyFont="1" applyFill="1" applyBorder="1" applyAlignment="1"/>
    <xf numFmtId="0" fontId="29" fillId="11" borderId="16" xfId="7" applyFont="1" applyFill="1" applyAlignment="1"/>
    <xf numFmtId="0" fontId="10" fillId="18" borderId="1" xfId="3" applyFont="1" applyFill="1" applyAlignment="1">
      <alignment wrapText="1"/>
    </xf>
  </cellXfs>
  <cellStyles count="10">
    <cellStyle name="cursief OD" xfId="4" xr:uid="{F120FB13-5C1A-614B-BC9A-21470767B5E5}"/>
    <cellStyle name="DM" xfId="7" xr:uid="{44D0BE20-0FD3-A14E-8D18-D0B138A6B4A3}"/>
    <cellStyle name="Goed" xfId="1" builtinId="26" customBuiltin="1"/>
    <cellStyle name="IT" xfId="8" xr:uid="{40CDF9B5-352C-F44D-AE68-6AA366B7A6B3}"/>
    <cellStyle name="Neutraal" xfId="2" builtinId="28" customBuiltin="1"/>
    <cellStyle name="OD" xfId="5" xr:uid="{7F4B01A3-C7C3-0747-A1F5-CF5A6132F130}"/>
    <cellStyle name="Ongeldig" xfId="9" builtinId="27"/>
    <cellStyle name="Rood 1" xfId="3" xr:uid="{B6BF35B6-FCBF-EE4F-8649-5C74AE0776F5}"/>
    <cellStyle name="SD" xfId="6" xr:uid="{D6566A60-2442-7749-ACDC-2C1E3BDCB810}"/>
    <cellStyle name="Standaard" xfId="0" builtinId="0"/>
  </cellStyles>
  <dxfs count="123">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ill>
        <patternFill>
          <bgColor rgb="FFFFFF66"/>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66"/>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ill>
        <patternFill>
          <bgColor rgb="FFF4EB74"/>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4EB74"/>
        </patternFill>
      </fill>
    </dxf>
    <dxf>
      <fill>
        <patternFill>
          <bgColor rgb="FFFFFF66"/>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66"/>
        </patternFill>
      </fill>
    </dxf>
    <dxf>
      <fill>
        <patternFill>
          <bgColor rgb="FFF4EB74"/>
        </patternFill>
      </fill>
    </dxf>
    <dxf>
      <fill>
        <patternFill>
          <bgColor rgb="FFF4EB74"/>
        </patternFill>
      </fill>
    </dxf>
    <dxf>
      <fill>
        <patternFill>
          <bgColor rgb="FFF4EB74"/>
        </patternFill>
      </fill>
    </dxf>
    <dxf>
      <font>
        <color rgb="FF9C0006"/>
      </font>
      <fill>
        <patternFill>
          <bgColor rgb="FFFFC7CE"/>
        </patternFill>
      </fill>
    </dxf>
    <dxf>
      <fill>
        <patternFill>
          <bgColor rgb="FFF4EB74"/>
        </patternFill>
      </fill>
    </dxf>
    <dxf>
      <font>
        <color rgb="FF006100"/>
      </font>
      <fill>
        <patternFill>
          <bgColor rgb="FFC6EFCE"/>
        </patternFill>
      </fill>
    </dxf>
    <dxf>
      <fill>
        <patternFill>
          <bgColor rgb="FFF4EB74"/>
        </patternFill>
      </fill>
    </dxf>
    <dxf>
      <fill>
        <patternFill>
          <bgColor rgb="FFFFFF66"/>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FF66"/>
      <color rgb="FFFF8E12"/>
      <color rgb="FFFF1738"/>
      <color rgb="FF982A29"/>
      <color rgb="FF39B4E8"/>
      <color rgb="FF6C0604"/>
      <color rgb="FFCD4747"/>
      <color rgb="FFF4EB74"/>
      <color rgb="FFCA1E29"/>
      <color rgb="FF006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88328</xdr:colOff>
      <xdr:row>0</xdr:row>
      <xdr:rowOff>25232</xdr:rowOff>
    </xdr:from>
    <xdr:to>
      <xdr:col>2</xdr:col>
      <xdr:colOff>602279</xdr:colOff>
      <xdr:row>0</xdr:row>
      <xdr:rowOff>733425</xdr:rowOff>
    </xdr:to>
    <xdr:pic>
      <xdr:nvPicPr>
        <xdr:cNvPr id="4" name="Afbeelding 3">
          <a:extLst>
            <a:ext uri="{FF2B5EF4-FFF2-40B4-BE49-F238E27FC236}">
              <a16:creationId xmlns:a16="http://schemas.microsoft.com/office/drawing/2014/main" id="{D99466D2-963D-40FD-AA2C-CE5823E624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28" y="25232"/>
          <a:ext cx="1733151" cy="708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2</xdr:col>
      <xdr:colOff>730954</xdr:colOff>
      <xdr:row>0</xdr:row>
      <xdr:rowOff>665849</xdr:rowOff>
    </xdr:to>
    <xdr:pic>
      <xdr:nvPicPr>
        <xdr:cNvPr id="7" name="Afbeelding 2">
          <a:extLst>
            <a:ext uri="{FF2B5EF4-FFF2-40B4-BE49-F238E27FC236}">
              <a16:creationId xmlns:a16="http://schemas.microsoft.com/office/drawing/2014/main" id="{91C27708-0EF5-4386-9E10-13C6CF126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38100"/>
          <a:ext cx="1712029" cy="62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2</xdr:col>
      <xdr:colOff>835729</xdr:colOff>
      <xdr:row>0</xdr:row>
      <xdr:rowOff>703949</xdr:rowOff>
    </xdr:to>
    <xdr:pic>
      <xdr:nvPicPr>
        <xdr:cNvPr id="4" name="Afbeelding 2">
          <a:extLst>
            <a:ext uri="{FF2B5EF4-FFF2-40B4-BE49-F238E27FC236}">
              <a16:creationId xmlns:a16="http://schemas.microsoft.com/office/drawing/2014/main" id="{1F64ADA4-BF9B-4906-AEB2-8B138E15AB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6200"/>
          <a:ext cx="1712029" cy="62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2</xdr:col>
      <xdr:colOff>835729</xdr:colOff>
      <xdr:row>0</xdr:row>
      <xdr:rowOff>703949</xdr:rowOff>
    </xdr:to>
    <xdr:pic>
      <xdr:nvPicPr>
        <xdr:cNvPr id="2" name="Afbeelding 2">
          <a:extLst>
            <a:ext uri="{FF2B5EF4-FFF2-40B4-BE49-F238E27FC236}">
              <a16:creationId xmlns:a16="http://schemas.microsoft.com/office/drawing/2014/main" id="{8D44B89E-AD9A-46AC-B0F2-70516EDFDB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6200"/>
          <a:ext cx="1712029" cy="62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2</xdr:col>
      <xdr:colOff>778579</xdr:colOff>
      <xdr:row>3</xdr:row>
      <xdr:rowOff>227699</xdr:rowOff>
    </xdr:to>
    <xdr:pic>
      <xdr:nvPicPr>
        <xdr:cNvPr id="2" name="Afbeelding 2">
          <a:extLst>
            <a:ext uri="{FF2B5EF4-FFF2-40B4-BE49-F238E27FC236}">
              <a16:creationId xmlns:a16="http://schemas.microsoft.com/office/drawing/2014/main" id="{71FA6107-7D0A-465F-A177-CED21563E5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6200"/>
          <a:ext cx="1712029" cy="6277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71"/>
  <sheetViews>
    <sheetView tabSelected="1" zoomScaleNormal="100" workbookViewId="0">
      <pane ySplit="2" topLeftCell="A3" activePane="bottomLeft" state="frozen"/>
      <selection pane="bottomLeft" activeCell="A167" sqref="A167:XFD179"/>
    </sheetView>
  </sheetViews>
  <sheetFormatPr defaultColWidth="8.85546875" defaultRowHeight="33.75" customHeight="1"/>
  <cols>
    <col min="1" max="1" width="6.7109375" style="6" bestFit="1" customWidth="1"/>
    <col min="2" max="2" width="7.140625" style="6" bestFit="1" customWidth="1"/>
    <col min="3" max="3" width="6.28515625" style="6" bestFit="1" customWidth="1"/>
    <col min="4" max="4" width="66" style="6" customWidth="1"/>
    <col min="5" max="8" width="8" style="6" bestFit="1" customWidth="1"/>
    <col min="9" max="9" width="10.28515625" style="34" customWidth="1"/>
    <col min="10" max="10" width="13" style="6" customWidth="1"/>
    <col min="11" max="11" width="11.7109375" style="93" customWidth="1"/>
    <col min="12" max="12" width="8.85546875" style="6" customWidth="1"/>
    <col min="13" max="13" width="7.140625" style="6" customWidth="1"/>
    <col min="14" max="14" width="5.140625" style="6" customWidth="1"/>
    <col min="15" max="15" width="7.140625" style="6" customWidth="1"/>
    <col min="16" max="16" width="11.85546875" style="6" customWidth="1"/>
    <col min="17" max="17" width="7.140625" style="6" customWidth="1"/>
    <col min="18" max="18" width="9" style="6" customWidth="1"/>
    <col min="19" max="19" width="10.28515625" style="304" customWidth="1"/>
    <col min="20" max="20" width="11.7109375" style="304" customWidth="1"/>
    <col min="21" max="21" width="22.7109375" style="159" customWidth="1"/>
    <col min="22" max="22" width="20.5703125" style="6" customWidth="1"/>
    <col min="23" max="23" width="19.140625" style="6" customWidth="1"/>
    <col min="24" max="24" width="17.7109375" style="6" customWidth="1"/>
    <col min="25" max="26" width="18.42578125" style="6" bestFit="1" customWidth="1"/>
    <col min="27" max="27" width="7.28515625" style="6" customWidth="1"/>
    <col min="28" max="28" width="17.28515625" style="6" customWidth="1"/>
    <col min="29" max="30" width="8.85546875" style="6" customWidth="1"/>
    <col min="31" max="31" width="8.85546875" style="6"/>
    <col min="32" max="32" width="10" style="6" bestFit="1" customWidth="1"/>
    <col min="33" max="16384" width="8.85546875" style="6"/>
  </cols>
  <sheetData>
    <row r="1" spans="1:40" ht="33.75" customHeight="1" thickTop="1" thickBot="1">
      <c r="A1" s="374" t="s">
        <v>0</v>
      </c>
      <c r="B1" s="374"/>
      <c r="C1" s="374"/>
      <c r="D1" s="374"/>
      <c r="E1" s="334" t="s">
        <v>1</v>
      </c>
      <c r="F1" s="334"/>
      <c r="G1" s="334"/>
      <c r="H1" s="335"/>
      <c r="I1" s="348" t="s">
        <v>2</v>
      </c>
      <c r="J1" s="346" t="s">
        <v>3</v>
      </c>
      <c r="K1" s="336" t="s">
        <v>4</v>
      </c>
      <c r="L1" s="338" t="s">
        <v>5</v>
      </c>
      <c r="M1" s="334" t="s">
        <v>6</v>
      </c>
      <c r="N1" s="334"/>
      <c r="O1" s="334" t="s">
        <v>7</v>
      </c>
      <c r="P1" s="334"/>
      <c r="Q1" s="334" t="s">
        <v>8</v>
      </c>
      <c r="R1" s="334"/>
      <c r="S1" s="343" t="s">
        <v>9</v>
      </c>
      <c r="T1" s="343"/>
      <c r="U1" s="344" t="s">
        <v>10</v>
      </c>
      <c r="V1" s="345"/>
      <c r="W1" s="340" t="s">
        <v>11</v>
      </c>
      <c r="X1" s="341"/>
      <c r="Y1" s="340" t="s">
        <v>12</v>
      </c>
      <c r="Z1" s="341"/>
      <c r="AA1" s="334" t="s">
        <v>13</v>
      </c>
      <c r="AB1" s="342"/>
    </row>
    <row r="2" spans="1:40" ht="33.75" customHeight="1" thickBot="1">
      <c r="A2" s="7" t="s">
        <v>14</v>
      </c>
      <c r="B2" s="8" t="s">
        <v>15</v>
      </c>
      <c r="C2" s="9" t="s">
        <v>16</v>
      </c>
      <c r="D2" s="9" t="s">
        <v>17</v>
      </c>
      <c r="E2" s="71">
        <v>2021</v>
      </c>
      <c r="F2" s="71">
        <v>2022</v>
      </c>
      <c r="G2" s="71">
        <v>2023</v>
      </c>
      <c r="H2" s="10">
        <v>2024</v>
      </c>
      <c r="I2" s="349"/>
      <c r="J2" s="347"/>
      <c r="K2" s="337"/>
      <c r="L2" s="339"/>
      <c r="M2" s="71" t="s">
        <v>18</v>
      </c>
      <c r="N2" s="71" t="s">
        <v>19</v>
      </c>
      <c r="O2" s="71" t="s">
        <v>18</v>
      </c>
      <c r="P2" s="71" t="s">
        <v>19</v>
      </c>
      <c r="Q2" s="71" t="s">
        <v>18</v>
      </c>
      <c r="R2" s="71" t="s">
        <v>19</v>
      </c>
      <c r="S2" s="290" t="s">
        <v>18</v>
      </c>
      <c r="T2" s="290" t="s">
        <v>19</v>
      </c>
      <c r="U2" s="161" t="s">
        <v>18</v>
      </c>
      <c r="V2" s="11" t="s">
        <v>19</v>
      </c>
      <c r="W2" s="71" t="s">
        <v>18</v>
      </c>
      <c r="X2" s="11" t="s">
        <v>19</v>
      </c>
      <c r="Y2" s="71" t="s">
        <v>18</v>
      </c>
      <c r="Z2" s="11" t="s">
        <v>19</v>
      </c>
      <c r="AA2" s="71" t="s">
        <v>18</v>
      </c>
      <c r="AB2" s="11" t="s">
        <v>19</v>
      </c>
    </row>
    <row r="3" spans="1:40" s="43" customFormat="1" ht="33.75" customHeight="1" thickBot="1">
      <c r="A3" s="41" t="s">
        <v>20</v>
      </c>
      <c r="B3" s="42"/>
      <c r="C3" s="42"/>
      <c r="D3" s="330" t="s">
        <v>21</v>
      </c>
      <c r="E3" s="330"/>
      <c r="F3" s="330"/>
      <c r="G3" s="330"/>
      <c r="H3" s="330"/>
      <c r="I3" s="219"/>
      <c r="J3" s="220"/>
      <c r="K3" s="221"/>
      <c r="L3" s="220">
        <v>901</v>
      </c>
      <c r="M3" s="221">
        <f t="shared" ref="M3:X3" si="0">M4+M9+M12</f>
        <v>62930</v>
      </c>
      <c r="N3" s="221">
        <f t="shared" si="0"/>
        <v>64900</v>
      </c>
      <c r="O3" s="221">
        <f t="shared" si="0"/>
        <v>66950</v>
      </c>
      <c r="P3" s="221">
        <f t="shared" si="0"/>
        <v>69400</v>
      </c>
      <c r="Q3" s="221">
        <f t="shared" si="0"/>
        <v>69800</v>
      </c>
      <c r="R3" s="221">
        <f t="shared" si="0"/>
        <v>72300</v>
      </c>
      <c r="S3" s="291">
        <f>S4+S9+S12</f>
        <v>112050</v>
      </c>
      <c r="T3" s="291">
        <f>T4+T9+T12</f>
        <v>113500</v>
      </c>
      <c r="U3" s="241">
        <f>U4+U9+U12</f>
        <v>0</v>
      </c>
      <c r="V3" s="241">
        <f>V4+V9+V12</f>
        <v>0</v>
      </c>
      <c r="W3" s="241">
        <f t="shared" si="0"/>
        <v>59853.66</v>
      </c>
      <c r="X3" s="241">
        <f t="shared" si="0"/>
        <v>0</v>
      </c>
      <c r="Y3" s="241">
        <v>23112.01</v>
      </c>
      <c r="Z3" s="241">
        <v>1435.24</v>
      </c>
      <c r="AA3" s="221" t="s">
        <v>22</v>
      </c>
      <c r="AB3" s="221" t="s">
        <v>23</v>
      </c>
    </row>
    <row r="4" spans="1:40" s="49" customFormat="1" ht="33.75" customHeight="1" thickBot="1">
      <c r="A4" s="56" t="s">
        <v>20</v>
      </c>
      <c r="B4" s="50" t="s">
        <v>24</v>
      </c>
      <c r="C4" s="51"/>
      <c r="D4" s="333" t="s">
        <v>25</v>
      </c>
      <c r="E4" s="333"/>
      <c r="F4" s="333"/>
      <c r="G4" s="333"/>
      <c r="H4" s="333"/>
      <c r="I4" s="52"/>
      <c r="J4" s="53"/>
      <c r="K4" s="90"/>
      <c r="L4" s="52">
        <v>90101</v>
      </c>
      <c r="M4" s="54">
        <f t="shared" ref="M4:X4" si="1">SUM(M5:M8)</f>
        <v>60100</v>
      </c>
      <c r="N4" s="54">
        <f t="shared" si="1"/>
        <v>62400</v>
      </c>
      <c r="O4" s="54">
        <f t="shared" si="1"/>
        <v>63250</v>
      </c>
      <c r="P4" s="54">
        <f t="shared" si="1"/>
        <v>66600</v>
      </c>
      <c r="Q4" s="54">
        <f t="shared" si="1"/>
        <v>65550</v>
      </c>
      <c r="R4" s="54">
        <f t="shared" si="1"/>
        <v>68500</v>
      </c>
      <c r="S4" s="292">
        <f t="shared" ref="S4:T4" si="2">SUM(S5:S8)</f>
        <v>108300</v>
      </c>
      <c r="T4" s="292">
        <f t="shared" si="2"/>
        <v>110000</v>
      </c>
      <c r="U4" s="242">
        <f>SUM(U5:U8)</f>
        <v>0</v>
      </c>
      <c r="V4" s="242">
        <f>SUM(V5:V8)</f>
        <v>0</v>
      </c>
      <c r="W4" s="242">
        <f t="shared" si="1"/>
        <v>59853.66</v>
      </c>
      <c r="X4" s="242">
        <f t="shared" si="1"/>
        <v>0</v>
      </c>
      <c r="Y4" s="242">
        <v>21739.86</v>
      </c>
      <c r="Z4" s="242">
        <v>1435.24</v>
      </c>
      <c r="AA4" s="54" t="s">
        <v>26</v>
      </c>
      <c r="AB4" s="54" t="s">
        <v>27</v>
      </c>
    </row>
    <row r="5" spans="1:40" s="1" customFormat="1" ht="33.75" customHeight="1" thickBot="1">
      <c r="A5" s="2"/>
      <c r="B5" s="5"/>
      <c r="C5" s="3" t="s">
        <v>28</v>
      </c>
      <c r="D5" s="72" t="s">
        <v>29</v>
      </c>
      <c r="E5" s="3" t="s">
        <v>30</v>
      </c>
      <c r="F5" s="3" t="s">
        <v>30</v>
      </c>
      <c r="G5" s="3" t="s">
        <v>30</v>
      </c>
      <c r="H5" s="3" t="s">
        <v>30</v>
      </c>
      <c r="I5" s="4" t="s">
        <v>31</v>
      </c>
      <c r="J5" s="3" t="s">
        <v>32</v>
      </c>
      <c r="K5" s="84" t="s">
        <v>33</v>
      </c>
      <c r="L5" s="3">
        <v>9010101</v>
      </c>
      <c r="M5" s="3">
        <v>2500</v>
      </c>
      <c r="N5" s="3">
        <v>2700</v>
      </c>
      <c r="O5" s="3">
        <v>3000</v>
      </c>
      <c r="P5" s="3">
        <v>3200</v>
      </c>
      <c r="Q5" s="3">
        <v>3200</v>
      </c>
      <c r="R5" s="3">
        <v>3500</v>
      </c>
      <c r="S5" s="114">
        <v>2000</v>
      </c>
      <c r="T5" s="114">
        <v>0</v>
      </c>
      <c r="U5" s="158" t="str">
        <f>IFERROR(VLOOKUP(CONCATENATE("Totaal ",#REF!),#REF!,10,FALSE),"€ 0,00")</f>
        <v>€ 0,00</v>
      </c>
      <c r="V5" s="158" t="str">
        <f>IFERROR(VLOOKUP(CONCATENATE("Totaal ",#REF!),#REF!,11,FALSE),"€ 0,00")</f>
        <v>€ 0,00</v>
      </c>
      <c r="W5" s="243"/>
      <c r="X5" s="243"/>
      <c r="Y5" s="243">
        <v>3426.66</v>
      </c>
      <c r="Z5" s="243"/>
      <c r="AA5" s="3"/>
      <c r="AB5" s="3"/>
    </row>
    <row r="6" spans="1:40" s="1" customFormat="1" ht="33.75" customHeight="1" thickBot="1">
      <c r="A6" s="2"/>
      <c r="B6" s="5"/>
      <c r="C6" s="3" t="s">
        <v>34</v>
      </c>
      <c r="D6" s="3" t="s">
        <v>35</v>
      </c>
      <c r="E6" s="3" t="s">
        <v>30</v>
      </c>
      <c r="F6" s="3" t="s">
        <v>30</v>
      </c>
      <c r="G6" s="3" t="s">
        <v>30</v>
      </c>
      <c r="H6" s="3" t="s">
        <v>30</v>
      </c>
      <c r="I6" s="4" t="s">
        <v>36</v>
      </c>
      <c r="J6" s="3" t="s">
        <v>32</v>
      </c>
      <c r="K6" s="84" t="s">
        <v>33</v>
      </c>
      <c r="L6" s="3">
        <v>9010102</v>
      </c>
      <c r="M6" s="3">
        <v>38000</v>
      </c>
      <c r="N6" s="3">
        <v>39000</v>
      </c>
      <c r="O6" s="3">
        <v>40000</v>
      </c>
      <c r="P6" s="3">
        <v>42000</v>
      </c>
      <c r="Q6" s="3">
        <v>41000</v>
      </c>
      <c r="R6" s="3">
        <v>42500</v>
      </c>
      <c r="S6" s="114">
        <v>103000</v>
      </c>
      <c r="T6" s="114">
        <v>110000</v>
      </c>
      <c r="U6" s="158" t="str">
        <f>IFERROR(VLOOKUP(CONCATENATE("Totaal ",#REF!),#REF!,10,FALSE),"€ 0,00")</f>
        <v>€ 0,00</v>
      </c>
      <c r="V6" s="158" t="str">
        <f>IFERROR(VLOOKUP(CONCATENATE("Totaal ",#REF!),#REF!,11,FALSE),"€ 0,00")</f>
        <v>€ 0,00</v>
      </c>
      <c r="W6" s="244">
        <v>40508.160000000003</v>
      </c>
      <c r="X6" s="245" t="s">
        <v>37</v>
      </c>
      <c r="Y6" s="243"/>
      <c r="Z6" s="243">
        <v>1435.24</v>
      </c>
      <c r="AA6" s="3"/>
      <c r="AB6" s="3"/>
    </row>
    <row r="7" spans="1:40" s="1" customFormat="1" ht="33.75" customHeight="1" thickBot="1">
      <c r="A7" s="2"/>
      <c r="B7" s="5"/>
      <c r="C7" s="3" t="s">
        <v>38</v>
      </c>
      <c r="D7" s="3" t="s">
        <v>39</v>
      </c>
      <c r="E7" s="3" t="s">
        <v>30</v>
      </c>
      <c r="F7" s="3" t="s">
        <v>30</v>
      </c>
      <c r="G7" s="3" t="s">
        <v>30</v>
      </c>
      <c r="H7" s="3" t="s">
        <v>30</v>
      </c>
      <c r="I7" s="4" t="s">
        <v>31</v>
      </c>
      <c r="J7" s="3" t="s">
        <v>32</v>
      </c>
      <c r="K7" s="84" t="s">
        <v>33</v>
      </c>
      <c r="L7" s="3">
        <v>9010103</v>
      </c>
      <c r="M7" s="3">
        <v>1600</v>
      </c>
      <c r="N7" s="3">
        <v>1700</v>
      </c>
      <c r="O7" s="3">
        <v>1750</v>
      </c>
      <c r="P7" s="3">
        <v>1900</v>
      </c>
      <c r="Q7" s="3">
        <v>1850</v>
      </c>
      <c r="R7" s="3">
        <v>2000</v>
      </c>
      <c r="S7" s="114">
        <v>2500</v>
      </c>
      <c r="T7" s="114">
        <v>0</v>
      </c>
      <c r="U7" s="158" t="str">
        <f>IFERROR(VLOOKUP(CONCATENATE("Totaal ",#REF!),#REF!,10,FALSE),"€ 0,00")</f>
        <v>€ 0,00</v>
      </c>
      <c r="V7" s="158" t="str">
        <f>IFERROR(VLOOKUP(CONCATENATE("Totaal ",#REF!),#REF!,11,FALSE),"€ 0,00")</f>
        <v>€ 0,00</v>
      </c>
      <c r="W7" s="244">
        <v>0</v>
      </c>
      <c r="X7" s="243"/>
      <c r="Y7" s="243">
        <v>1080.2</v>
      </c>
      <c r="Z7" s="243"/>
      <c r="AA7" s="3"/>
      <c r="AB7" s="3"/>
    </row>
    <row r="8" spans="1:40" s="1" customFormat="1" ht="33.75" customHeight="1" thickBot="1">
      <c r="A8" s="2"/>
      <c r="B8" s="5"/>
      <c r="C8" s="3" t="s">
        <v>40</v>
      </c>
      <c r="D8" s="3" t="s">
        <v>41</v>
      </c>
      <c r="E8" s="3" t="s">
        <v>30</v>
      </c>
      <c r="F8" s="3" t="s">
        <v>30</v>
      </c>
      <c r="G8" s="3" t="s">
        <v>30</v>
      </c>
      <c r="H8" s="3" t="s">
        <v>30</v>
      </c>
      <c r="I8" s="4" t="s">
        <v>36</v>
      </c>
      <c r="J8" s="3" t="s">
        <v>32</v>
      </c>
      <c r="K8" s="84" t="s">
        <v>33</v>
      </c>
      <c r="L8" s="3">
        <v>9010104</v>
      </c>
      <c r="M8" s="3">
        <v>18000</v>
      </c>
      <c r="N8" s="3">
        <v>19000</v>
      </c>
      <c r="O8" s="3">
        <v>18500</v>
      </c>
      <c r="P8" s="3">
        <v>19500</v>
      </c>
      <c r="Q8" s="3">
        <v>19500</v>
      </c>
      <c r="R8" s="3">
        <v>20500</v>
      </c>
      <c r="S8" s="114">
        <v>800</v>
      </c>
      <c r="T8" s="114">
        <v>0</v>
      </c>
      <c r="U8" s="158" t="str">
        <f>IFERROR(VLOOKUP(CONCATENATE("Totaal ",#REF!),#REF!,10,FALSE),"€ 0,00")</f>
        <v>€ 0,00</v>
      </c>
      <c r="V8" s="158" t="str">
        <f>IFERROR(VLOOKUP(CONCATENATE("Totaal ",#REF!),#REF!,11,FALSE),"€ 0,00")</f>
        <v>€ 0,00</v>
      </c>
      <c r="W8" s="244">
        <v>19345.5</v>
      </c>
      <c r="X8" s="245" t="s">
        <v>37</v>
      </c>
      <c r="Y8" s="243">
        <v>17233</v>
      </c>
      <c r="Z8" s="243"/>
      <c r="AA8" s="3"/>
      <c r="AB8" s="3"/>
    </row>
    <row r="9" spans="1:40" s="49" customFormat="1" ht="33.75" customHeight="1" thickBot="1">
      <c r="A9" s="56" t="s">
        <v>20</v>
      </c>
      <c r="B9" s="51" t="s">
        <v>42</v>
      </c>
      <c r="C9" s="55"/>
      <c r="D9" s="329" t="s">
        <v>43</v>
      </c>
      <c r="E9" s="329"/>
      <c r="F9" s="329"/>
      <c r="G9" s="329"/>
      <c r="H9" s="329"/>
      <c r="I9" s="52"/>
      <c r="J9" s="53"/>
      <c r="K9" s="90"/>
      <c r="L9" s="52">
        <v>90102</v>
      </c>
      <c r="M9" s="54">
        <f t="shared" ref="M9:X9" si="3">SUM(M11:M11)</f>
        <v>2500</v>
      </c>
      <c r="N9" s="54">
        <f t="shared" si="3"/>
        <v>2500</v>
      </c>
      <c r="O9" s="54">
        <f t="shared" si="3"/>
        <v>2500</v>
      </c>
      <c r="P9" s="54">
        <f t="shared" si="3"/>
        <v>2500</v>
      </c>
      <c r="Q9" s="54">
        <f t="shared" si="3"/>
        <v>3000</v>
      </c>
      <c r="R9" s="54">
        <f t="shared" si="3"/>
        <v>3500</v>
      </c>
      <c r="S9" s="292">
        <f t="shared" si="3"/>
        <v>3000</v>
      </c>
      <c r="T9" s="292">
        <f t="shared" si="3"/>
        <v>3500</v>
      </c>
      <c r="U9" s="242">
        <f>SUM(U10:U11)</f>
        <v>0</v>
      </c>
      <c r="V9" s="242">
        <f>SUM(V10:V11)</f>
        <v>0</v>
      </c>
      <c r="W9" s="242">
        <f t="shared" si="3"/>
        <v>0</v>
      </c>
      <c r="X9" s="242">
        <f t="shared" si="3"/>
        <v>0</v>
      </c>
      <c r="Y9" s="242">
        <v>644.21</v>
      </c>
      <c r="Z9" s="242">
        <v>0</v>
      </c>
      <c r="AA9" s="54" t="s">
        <v>44</v>
      </c>
      <c r="AB9" s="54" t="s">
        <v>45</v>
      </c>
      <c r="AC9" s="69"/>
      <c r="AD9" s="69"/>
      <c r="AE9" s="69"/>
      <c r="AF9" s="69"/>
      <c r="AG9" s="69"/>
      <c r="AH9" s="69"/>
      <c r="AI9" s="69"/>
      <c r="AJ9" s="69"/>
      <c r="AK9" s="69"/>
      <c r="AL9" s="69"/>
      <c r="AM9" s="69"/>
      <c r="AN9" s="69"/>
    </row>
    <row r="10" spans="1:40" s="1" customFormat="1" ht="33.75" customHeight="1" thickBot="1">
      <c r="A10" s="2"/>
      <c r="B10" s="5"/>
      <c r="C10" s="136" t="s">
        <v>28</v>
      </c>
      <c r="D10" s="137" t="s">
        <v>46</v>
      </c>
      <c r="E10" s="114" t="s">
        <v>47</v>
      </c>
      <c r="F10" s="114" t="s">
        <v>48</v>
      </c>
      <c r="G10" s="114" t="s">
        <v>48</v>
      </c>
      <c r="H10" s="114" t="s">
        <v>47</v>
      </c>
      <c r="I10" s="126" t="s">
        <v>31</v>
      </c>
      <c r="J10" s="114" t="s">
        <v>49</v>
      </c>
      <c r="K10" s="127" t="s">
        <v>50</v>
      </c>
      <c r="L10" s="114">
        <v>9010201</v>
      </c>
      <c r="M10" s="114">
        <v>5500</v>
      </c>
      <c r="N10" s="114">
        <v>6000</v>
      </c>
      <c r="O10" s="114"/>
      <c r="P10" s="114"/>
      <c r="Q10" s="114"/>
      <c r="R10" s="114"/>
      <c r="S10" s="114"/>
      <c r="T10" s="114"/>
      <c r="U10" s="158" t="str">
        <f>IFERROR(VLOOKUP(CONCATENATE("Totaal ",#REF!),#REF!,10,FALSE),"€ 0,00")</f>
        <v>€ 0,00</v>
      </c>
      <c r="V10" s="158" t="str">
        <f>IFERROR(VLOOKUP(CONCATENATE("Totaal ",#REF!),#REF!,11,FALSE),"€ 0,00")</f>
        <v>€ 0,00</v>
      </c>
      <c r="W10" s="245"/>
      <c r="X10" s="245"/>
      <c r="Y10" s="246">
        <v>361.31</v>
      </c>
      <c r="Z10" s="245"/>
      <c r="AA10" s="114"/>
      <c r="AB10" s="114"/>
    </row>
    <row r="11" spans="1:40" s="1" customFormat="1" ht="33.75" customHeight="1" thickBot="1">
      <c r="A11" s="138"/>
      <c r="B11" s="139"/>
      <c r="C11" s="46" t="s">
        <v>34</v>
      </c>
      <c r="D11" s="46" t="s">
        <v>51</v>
      </c>
      <c r="E11" s="3"/>
      <c r="F11" s="3"/>
      <c r="G11" s="3"/>
      <c r="H11" s="3"/>
      <c r="I11" s="4"/>
      <c r="J11" s="3"/>
      <c r="K11" s="84"/>
      <c r="L11" s="3">
        <v>9010202</v>
      </c>
      <c r="M11" s="3">
        <v>2500</v>
      </c>
      <c r="N11" s="3">
        <v>2500</v>
      </c>
      <c r="O11" s="3">
        <v>2500</v>
      </c>
      <c r="P11" s="3">
        <v>2500</v>
      </c>
      <c r="Q11" s="3">
        <v>3000</v>
      </c>
      <c r="R11" s="3">
        <v>3500</v>
      </c>
      <c r="S11" s="114">
        <v>3000</v>
      </c>
      <c r="T11" s="114">
        <v>3500</v>
      </c>
      <c r="U11" s="158" t="str">
        <f>IFERROR(VLOOKUP(CONCATENATE("Totaal ",#REF!),#REF!,10,FALSE),"€ 0,00")</f>
        <v>€ 0,00</v>
      </c>
      <c r="V11" s="158" t="str">
        <f>IFERROR(VLOOKUP(CONCATENATE("Totaal ",#REF!),#REF!,11,FALSE),"€ 0,00")</f>
        <v>€ 0,00</v>
      </c>
      <c r="W11" s="243"/>
      <c r="X11" s="243"/>
      <c r="Y11" s="243">
        <v>282.89999999999998</v>
      </c>
      <c r="Z11" s="243"/>
      <c r="AA11" s="3"/>
      <c r="AB11" s="3"/>
    </row>
    <row r="12" spans="1:40" s="49" customFormat="1" ht="33.75" customHeight="1" thickBot="1">
      <c r="A12" s="56" t="s">
        <v>20</v>
      </c>
      <c r="B12" s="51" t="s">
        <v>52</v>
      </c>
      <c r="C12" s="55"/>
      <c r="D12" s="329" t="s">
        <v>53</v>
      </c>
      <c r="E12" s="329"/>
      <c r="F12" s="329"/>
      <c r="G12" s="329"/>
      <c r="H12" s="329"/>
      <c r="I12" s="52"/>
      <c r="J12" s="53"/>
      <c r="K12" s="90"/>
      <c r="L12" s="52">
        <v>90103</v>
      </c>
      <c r="M12" s="54">
        <f t="shared" ref="M12:X12" si="4">SUM(M13:M15)</f>
        <v>330</v>
      </c>
      <c r="N12" s="54">
        <f t="shared" si="4"/>
        <v>0</v>
      </c>
      <c r="O12" s="54">
        <f t="shared" si="4"/>
        <v>1200</v>
      </c>
      <c r="P12" s="54">
        <f t="shared" si="4"/>
        <v>300</v>
      </c>
      <c r="Q12" s="54">
        <f t="shared" si="4"/>
        <v>1250</v>
      </c>
      <c r="R12" s="54">
        <f t="shared" si="4"/>
        <v>300</v>
      </c>
      <c r="S12" s="292">
        <f t="shared" si="4"/>
        <v>750</v>
      </c>
      <c r="T12" s="292">
        <v>0</v>
      </c>
      <c r="U12" s="242">
        <f>SUM(U13:U15)</f>
        <v>0</v>
      </c>
      <c r="V12" s="242">
        <f>SUM(V13:V15)</f>
        <v>0</v>
      </c>
      <c r="W12" s="242">
        <f t="shared" si="4"/>
        <v>0</v>
      </c>
      <c r="X12" s="242">
        <f t="shared" si="4"/>
        <v>0</v>
      </c>
      <c r="Y12" s="242">
        <v>727.94</v>
      </c>
      <c r="Z12" s="242">
        <v>0</v>
      </c>
      <c r="AA12" s="54" t="s">
        <v>44</v>
      </c>
      <c r="AB12" s="54" t="s">
        <v>45</v>
      </c>
      <c r="AC12" s="69"/>
      <c r="AD12" s="69"/>
      <c r="AE12" s="69"/>
      <c r="AF12" s="69"/>
      <c r="AG12" s="69"/>
      <c r="AH12" s="69"/>
      <c r="AI12" s="69"/>
      <c r="AJ12" s="69"/>
      <c r="AK12" s="69"/>
      <c r="AL12" s="69"/>
      <c r="AM12" s="69"/>
      <c r="AN12" s="69"/>
    </row>
    <row r="13" spans="1:40" s="1" customFormat="1" ht="33.75" customHeight="1" thickBot="1">
      <c r="A13" s="2"/>
      <c r="B13" s="5"/>
      <c r="C13" s="3" t="s">
        <v>28</v>
      </c>
      <c r="D13" s="5" t="s">
        <v>54</v>
      </c>
      <c r="E13" s="3" t="s">
        <v>55</v>
      </c>
      <c r="F13" s="3" t="s">
        <v>55</v>
      </c>
      <c r="G13" s="3" t="s">
        <v>55</v>
      </c>
      <c r="H13" s="3" t="s">
        <v>55</v>
      </c>
      <c r="I13" s="4" t="s">
        <v>56</v>
      </c>
      <c r="J13" s="3" t="s">
        <v>57</v>
      </c>
      <c r="K13" s="84" t="s">
        <v>58</v>
      </c>
      <c r="L13" s="3">
        <v>9010301</v>
      </c>
      <c r="M13" s="46">
        <v>0</v>
      </c>
      <c r="N13" s="46">
        <v>0</v>
      </c>
      <c r="O13" s="3">
        <v>0</v>
      </c>
      <c r="P13" s="3">
        <v>0</v>
      </c>
      <c r="Q13" s="3">
        <v>0</v>
      </c>
      <c r="R13" s="3">
        <v>0</v>
      </c>
      <c r="S13" s="114">
        <v>0</v>
      </c>
      <c r="T13" s="114">
        <v>0</v>
      </c>
      <c r="U13" s="158" t="str">
        <f>IFERROR(VLOOKUP(CONCATENATE("Totaal ",#REF!),#REF!,10,FALSE),"€ 0,00")</f>
        <v>€ 0,00</v>
      </c>
      <c r="V13" s="158" t="str">
        <f>IFERROR(VLOOKUP(CONCATENATE("Totaal ",#REF!),#REF!,11,FALSE),"€ 0,00")</f>
        <v>€ 0,00</v>
      </c>
      <c r="W13" s="246">
        <v>0</v>
      </c>
      <c r="X13" s="246">
        <v>0</v>
      </c>
      <c r="Y13" s="243"/>
      <c r="Z13" s="243"/>
      <c r="AA13" s="3"/>
      <c r="AB13" s="3"/>
    </row>
    <row r="14" spans="1:40" s="1" customFormat="1" ht="33.75" customHeight="1" thickBot="1">
      <c r="A14" s="2"/>
      <c r="B14" s="5"/>
      <c r="C14" s="3" t="s">
        <v>34</v>
      </c>
      <c r="D14" s="3" t="s">
        <v>59</v>
      </c>
      <c r="E14" s="3" t="s">
        <v>55</v>
      </c>
      <c r="F14" s="3" t="s">
        <v>55</v>
      </c>
      <c r="G14" s="3" t="s">
        <v>55</v>
      </c>
      <c r="H14" s="3" t="s">
        <v>55</v>
      </c>
      <c r="I14" s="4" t="s">
        <v>60</v>
      </c>
      <c r="J14" s="3" t="s">
        <v>57</v>
      </c>
      <c r="K14" s="84" t="s">
        <v>58</v>
      </c>
      <c r="L14" s="3">
        <v>9010302</v>
      </c>
      <c r="M14" s="46">
        <v>330</v>
      </c>
      <c r="N14" s="46">
        <v>0</v>
      </c>
      <c r="O14" s="3">
        <v>650</v>
      </c>
      <c r="P14" s="3"/>
      <c r="Q14" s="3">
        <v>750</v>
      </c>
      <c r="R14" s="3"/>
      <c r="S14" s="114">
        <v>750</v>
      </c>
      <c r="T14" s="114"/>
      <c r="U14" s="158" t="str">
        <f>IFERROR(VLOOKUP(CONCATENATE("Totaal ",#REF!),#REF!,10,FALSE),"€ 0,00")</f>
        <v>€ 0,00</v>
      </c>
      <c r="V14" s="158" t="str">
        <f>IFERROR(VLOOKUP(CONCATENATE("Totaal ",#REF!),#REF!,11,FALSE),"€ 0,00")</f>
        <v>€ 0,00</v>
      </c>
      <c r="W14" s="245" t="s">
        <v>37</v>
      </c>
      <c r="X14" s="246">
        <v>0</v>
      </c>
      <c r="Y14" s="243">
        <v>727.94</v>
      </c>
      <c r="Z14" s="243"/>
      <c r="AA14" s="3"/>
      <c r="AB14" s="3"/>
    </row>
    <row r="15" spans="1:40" s="1" customFormat="1" ht="33.75" customHeight="1" thickBot="1">
      <c r="A15" s="2"/>
      <c r="B15" s="5"/>
      <c r="C15" s="114" t="s">
        <v>38</v>
      </c>
      <c r="D15" s="136" t="s">
        <v>61</v>
      </c>
      <c r="E15" s="114" t="s">
        <v>55</v>
      </c>
      <c r="F15" s="114" t="s">
        <v>55</v>
      </c>
      <c r="G15" s="114" t="s">
        <v>55</v>
      </c>
      <c r="H15" s="114" t="s">
        <v>55</v>
      </c>
      <c r="I15" s="126" t="s">
        <v>62</v>
      </c>
      <c r="J15" s="114" t="s">
        <v>63</v>
      </c>
      <c r="K15" s="84" t="s">
        <v>50</v>
      </c>
      <c r="L15" s="3">
        <v>9010303</v>
      </c>
      <c r="M15" s="46">
        <v>0</v>
      </c>
      <c r="N15" s="46">
        <v>0</v>
      </c>
      <c r="O15" s="3">
        <v>550</v>
      </c>
      <c r="P15" s="3">
        <v>300</v>
      </c>
      <c r="Q15" s="3">
        <v>500</v>
      </c>
      <c r="R15" s="3">
        <v>300</v>
      </c>
      <c r="S15" s="114">
        <v>0</v>
      </c>
      <c r="T15" s="114">
        <v>0</v>
      </c>
      <c r="U15" s="158" t="str">
        <f>IFERROR(VLOOKUP(CONCATENATE("Totaal ",#REF!),#REF!,10,FALSE),"€ 0,00")</f>
        <v>€ 0,00</v>
      </c>
      <c r="V15" s="158" t="str">
        <f>IFERROR(VLOOKUP(CONCATENATE("Totaal ",#REF!),#REF!,11,FALSE),"€ 0,00")</f>
        <v>€ 0,00</v>
      </c>
      <c r="W15" s="246">
        <v>0</v>
      </c>
      <c r="X15" s="246">
        <v>0</v>
      </c>
      <c r="Y15" s="243"/>
      <c r="Z15" s="243"/>
      <c r="AA15" s="3"/>
      <c r="AB15" s="3"/>
    </row>
    <row r="16" spans="1:40" s="44" customFormat="1" ht="33.75" customHeight="1" thickBot="1">
      <c r="A16" s="41" t="s">
        <v>64</v>
      </c>
      <c r="B16" s="42"/>
      <c r="C16" s="42"/>
      <c r="D16" s="330" t="s">
        <v>65</v>
      </c>
      <c r="E16" s="330"/>
      <c r="F16" s="330"/>
      <c r="G16" s="330"/>
      <c r="H16" s="330"/>
      <c r="I16" s="37"/>
      <c r="J16" s="38"/>
      <c r="K16" s="39"/>
      <c r="L16" s="38">
        <v>902</v>
      </c>
      <c r="M16" s="65">
        <f t="shared" ref="M16:X16" si="5">M17+M23+M32+M38+M43</f>
        <v>112898.73000000001</v>
      </c>
      <c r="N16" s="65">
        <f t="shared" si="5"/>
        <v>106148</v>
      </c>
      <c r="O16" s="65">
        <f t="shared" si="5"/>
        <v>125725</v>
      </c>
      <c r="P16" s="65">
        <f t="shared" si="5"/>
        <v>151100</v>
      </c>
      <c r="Q16" s="65">
        <f t="shared" si="5"/>
        <v>317006.83</v>
      </c>
      <c r="R16" s="65">
        <f t="shared" si="5"/>
        <v>336250</v>
      </c>
      <c r="S16" s="65">
        <f>S17+S23+S32+S38+S43</f>
        <v>151300</v>
      </c>
      <c r="T16" s="65">
        <f>T17+T23+T32+T38+T43</f>
        <v>145900</v>
      </c>
      <c r="U16" s="247">
        <f>SUM(U17+U23+U32+U38+U43)</f>
        <v>0</v>
      </c>
      <c r="V16" s="247">
        <f>SUM(V17+V23+V32+V38+V43)</f>
        <v>0</v>
      </c>
      <c r="W16" s="247">
        <f t="shared" si="5"/>
        <v>31065.879999999997</v>
      </c>
      <c r="X16" s="247">
        <f t="shared" si="5"/>
        <v>0</v>
      </c>
      <c r="Y16" s="247">
        <v>79375.31</v>
      </c>
      <c r="Z16" s="247">
        <v>0</v>
      </c>
      <c r="AA16" s="39" t="s">
        <v>66</v>
      </c>
      <c r="AB16" s="39" t="s">
        <v>67</v>
      </c>
      <c r="AC16" s="43"/>
      <c r="AD16" s="43"/>
      <c r="AE16" s="43"/>
      <c r="AF16" s="43"/>
      <c r="AG16" s="43"/>
      <c r="AH16" s="43"/>
      <c r="AI16" s="43"/>
      <c r="AJ16" s="43"/>
      <c r="AK16" s="43"/>
      <c r="AL16" s="43"/>
      <c r="AM16" s="43"/>
      <c r="AN16" s="43"/>
    </row>
    <row r="17" spans="1:40" s="45" customFormat="1" ht="33.75" customHeight="1" thickBot="1">
      <c r="A17" s="70"/>
      <c r="B17" s="50" t="s">
        <v>24</v>
      </c>
      <c r="C17" s="51"/>
      <c r="D17" s="329" t="s">
        <v>68</v>
      </c>
      <c r="E17" s="329"/>
      <c r="F17" s="329"/>
      <c r="G17" s="329"/>
      <c r="H17" s="329"/>
      <c r="I17" s="52"/>
      <c r="J17" s="53"/>
      <c r="K17" s="90"/>
      <c r="L17" s="52"/>
      <c r="M17" s="54">
        <f t="shared" ref="M17:X17" si="6">SUM(M19:M22)</f>
        <v>30651</v>
      </c>
      <c r="N17" s="54">
        <f t="shared" si="6"/>
        <v>38073</v>
      </c>
      <c r="O17" s="54">
        <f t="shared" si="6"/>
        <v>44600</v>
      </c>
      <c r="P17" s="54">
        <f t="shared" si="6"/>
        <v>85600</v>
      </c>
      <c r="Q17" s="54">
        <f t="shared" si="6"/>
        <v>36600</v>
      </c>
      <c r="R17" s="54">
        <f t="shared" si="6"/>
        <v>75600</v>
      </c>
      <c r="S17" s="54">
        <f t="shared" ref="S17:T17" si="7">SUM(S19:S22)</f>
        <v>49600</v>
      </c>
      <c r="T17" s="54">
        <f t="shared" si="7"/>
        <v>86600</v>
      </c>
      <c r="U17" s="242">
        <f>SUM(U18:U22)</f>
        <v>0</v>
      </c>
      <c r="V17" s="242">
        <f>SUM(V18:V22)</f>
        <v>0</v>
      </c>
      <c r="W17" s="242">
        <f t="shared" si="6"/>
        <v>14488.31</v>
      </c>
      <c r="X17" s="242">
        <f t="shared" si="6"/>
        <v>0</v>
      </c>
      <c r="Y17" s="242">
        <v>35675.949999999997</v>
      </c>
      <c r="Z17" s="242">
        <v>0</v>
      </c>
      <c r="AA17" s="54" t="s">
        <v>26</v>
      </c>
      <c r="AB17" s="54" t="s">
        <v>27</v>
      </c>
      <c r="AC17" s="49"/>
      <c r="AD17" s="49"/>
      <c r="AE17" s="49"/>
      <c r="AF17" s="49"/>
      <c r="AG17" s="49"/>
      <c r="AH17" s="49"/>
      <c r="AI17" s="49"/>
      <c r="AJ17" s="49"/>
      <c r="AK17" s="49"/>
      <c r="AL17" s="49"/>
      <c r="AM17" s="49"/>
      <c r="AN17" s="49"/>
    </row>
    <row r="18" spans="1:40" s="184" customFormat="1" ht="33.75" customHeight="1" thickBot="1">
      <c r="A18" s="177"/>
      <c r="B18" s="199"/>
      <c r="C18" s="178"/>
      <c r="D18" s="195" t="s">
        <v>69</v>
      </c>
      <c r="E18" s="179"/>
      <c r="F18" s="179"/>
      <c r="G18" s="179"/>
      <c r="H18" s="179"/>
      <c r="I18" s="180"/>
      <c r="J18" s="181"/>
      <c r="K18" s="182"/>
      <c r="L18" s="46">
        <v>90201</v>
      </c>
      <c r="M18" s="183"/>
      <c r="N18" s="183"/>
      <c r="O18" s="183"/>
      <c r="P18" s="183"/>
      <c r="Q18" s="183"/>
      <c r="R18" s="183"/>
      <c r="S18" s="183"/>
      <c r="T18" s="183"/>
      <c r="U18" s="158" t="str">
        <f>IFERROR(VLOOKUP(CONCATENATE("Totaal ",#REF!),#REF!,10,FALSE),"€ 0,00")</f>
        <v>€ 0,00</v>
      </c>
      <c r="V18" s="158" t="str">
        <f>IFERROR(VLOOKUP(CONCATENATE("Totaal ",#REF!),#REF!,11,FALSE),"€ 0,00")</f>
        <v>€ 0,00</v>
      </c>
      <c r="W18" s="248"/>
      <c r="X18" s="248"/>
      <c r="Y18" s="248"/>
      <c r="Z18" s="248"/>
      <c r="AA18" s="183"/>
      <c r="AB18" s="183"/>
    </row>
    <row r="19" spans="1:40" s="1" customFormat="1" ht="33.75" customHeight="1" thickBot="1">
      <c r="A19" s="2"/>
      <c r="B19" s="5"/>
      <c r="C19" s="3" t="s">
        <v>28</v>
      </c>
      <c r="D19" s="5" t="s">
        <v>70</v>
      </c>
      <c r="E19" s="3" t="s">
        <v>71</v>
      </c>
      <c r="F19" s="3" t="s">
        <v>71</v>
      </c>
      <c r="G19" s="3" t="s">
        <v>71</v>
      </c>
      <c r="H19" s="3" t="s">
        <v>71</v>
      </c>
      <c r="I19" s="4" t="s">
        <v>72</v>
      </c>
      <c r="J19" s="3" t="s">
        <v>73</v>
      </c>
      <c r="K19" s="84" t="s">
        <v>33</v>
      </c>
      <c r="L19" s="3">
        <v>9020101</v>
      </c>
      <c r="M19" s="46">
        <v>6951</v>
      </c>
      <c r="N19" s="46">
        <v>4473</v>
      </c>
      <c r="O19" s="46">
        <v>18300</v>
      </c>
      <c r="P19" s="46">
        <v>42000</v>
      </c>
      <c r="Q19" s="3">
        <v>18300</v>
      </c>
      <c r="R19" s="3">
        <v>42000</v>
      </c>
      <c r="S19" s="46">
        <v>18300</v>
      </c>
      <c r="T19" s="46">
        <v>42000</v>
      </c>
      <c r="U19" s="158" t="str">
        <f>IFERROR(VLOOKUP(CONCATENATE("Totaal ",#REF!),#REF!,10,FALSE),"€ 0,00")</f>
        <v>€ 0,00</v>
      </c>
      <c r="V19" s="158" t="str">
        <f>IFERROR(VLOOKUP(CONCATENATE("Totaal ",#REF!),#REF!,11,FALSE),"€ 0,00")</f>
        <v>€ 0,00</v>
      </c>
      <c r="W19" s="244">
        <v>11324</v>
      </c>
      <c r="X19" s="245" t="s">
        <v>37</v>
      </c>
      <c r="Y19" s="243">
        <v>20539.560000000001</v>
      </c>
      <c r="Z19" s="243"/>
      <c r="AA19" s="3"/>
      <c r="AB19" s="3"/>
    </row>
    <row r="20" spans="1:40" s="1" customFormat="1" ht="33.75" customHeight="1" thickBot="1">
      <c r="A20" s="2"/>
      <c r="B20" s="5"/>
      <c r="C20" s="3" t="s">
        <v>34</v>
      </c>
      <c r="D20" s="3" t="s">
        <v>74</v>
      </c>
      <c r="E20" s="3" t="s">
        <v>71</v>
      </c>
      <c r="F20" s="3" t="s">
        <v>71</v>
      </c>
      <c r="G20" s="3" t="s">
        <v>71</v>
      </c>
      <c r="H20" s="3" t="s">
        <v>71</v>
      </c>
      <c r="I20" s="4" t="s">
        <v>72</v>
      </c>
      <c r="J20" s="3" t="s">
        <v>75</v>
      </c>
      <c r="K20" s="84"/>
      <c r="L20" s="3">
        <v>9020102</v>
      </c>
      <c r="M20" s="46">
        <v>11850</v>
      </c>
      <c r="N20" s="46">
        <v>18900</v>
      </c>
      <c r="O20" s="46">
        <v>9150</v>
      </c>
      <c r="P20" s="46">
        <v>18900</v>
      </c>
      <c r="Q20" s="46">
        <v>9150</v>
      </c>
      <c r="R20" s="46">
        <v>18900</v>
      </c>
      <c r="S20" s="46">
        <v>9150</v>
      </c>
      <c r="T20" s="46">
        <v>18900</v>
      </c>
      <c r="U20" s="158" t="str">
        <f>IFERROR(VLOOKUP(CONCATENATE("Totaal ",#REF!),#REF!,10,FALSE),"€ 0,00")</f>
        <v>€ 0,00</v>
      </c>
      <c r="V20" s="158" t="str">
        <f>IFERROR(VLOOKUP(CONCATENATE("Totaal ",#REF!),#REF!,11,FALSE),"€ 0,00")</f>
        <v>€ 0,00</v>
      </c>
      <c r="W20" s="244">
        <v>2255.83</v>
      </c>
      <c r="X20" s="245" t="s">
        <v>37</v>
      </c>
      <c r="Y20" s="243">
        <v>7952.32</v>
      </c>
      <c r="Z20" s="243"/>
      <c r="AA20" s="3"/>
      <c r="AB20" s="3"/>
    </row>
    <row r="21" spans="1:40" s="1" customFormat="1" ht="33.75" customHeight="1" thickBot="1">
      <c r="A21" s="2"/>
      <c r="B21" s="5"/>
      <c r="C21" s="3" t="s">
        <v>38</v>
      </c>
      <c r="D21" s="3" t="s">
        <v>76</v>
      </c>
      <c r="E21" s="3" t="s">
        <v>71</v>
      </c>
      <c r="F21" s="3" t="s">
        <v>71</v>
      </c>
      <c r="G21" s="3" t="s">
        <v>71</v>
      </c>
      <c r="H21" s="3" t="s">
        <v>71</v>
      </c>
      <c r="I21" s="4" t="s">
        <v>72</v>
      </c>
      <c r="J21" s="3" t="s">
        <v>32</v>
      </c>
      <c r="K21" s="84"/>
      <c r="L21" s="3">
        <v>9020103</v>
      </c>
      <c r="M21" s="46">
        <v>11850</v>
      </c>
      <c r="N21" s="46">
        <v>14700</v>
      </c>
      <c r="O21" s="46">
        <v>9150</v>
      </c>
      <c r="P21" s="46">
        <v>14700</v>
      </c>
      <c r="Q21" s="46">
        <v>9150</v>
      </c>
      <c r="R21" s="46">
        <v>14700</v>
      </c>
      <c r="S21" s="46">
        <v>9150</v>
      </c>
      <c r="T21" s="46">
        <v>14700</v>
      </c>
      <c r="U21" s="158" t="str">
        <f>IFERROR(VLOOKUP(CONCATENATE("Totaal ",#REF!),#REF!,10,FALSE),"€ 0,00")</f>
        <v>€ 0,00</v>
      </c>
      <c r="V21" s="158" t="str">
        <f>IFERROR(VLOOKUP(CONCATENATE("Totaal ",#REF!),#REF!,11,FALSE),"€ 0,00")</f>
        <v>€ 0,00</v>
      </c>
      <c r="W21" s="244">
        <v>908.48</v>
      </c>
      <c r="X21" s="245" t="s">
        <v>37</v>
      </c>
      <c r="Y21" s="243">
        <v>7184.07</v>
      </c>
      <c r="Z21" s="243"/>
      <c r="AA21" s="3"/>
      <c r="AB21" s="3"/>
    </row>
    <row r="22" spans="1:40" s="1" customFormat="1" ht="33.75" customHeight="1" thickBot="1">
      <c r="A22" s="2"/>
      <c r="B22" s="5"/>
      <c r="C22" s="3" t="s">
        <v>40</v>
      </c>
      <c r="D22" s="3" t="s">
        <v>77</v>
      </c>
      <c r="E22" s="3" t="s">
        <v>71</v>
      </c>
      <c r="F22" s="3" t="s">
        <v>71</v>
      </c>
      <c r="G22" s="3" t="s">
        <v>71</v>
      </c>
      <c r="H22" s="3" t="s">
        <v>71</v>
      </c>
      <c r="I22" s="4" t="s">
        <v>72</v>
      </c>
      <c r="J22" s="3" t="s">
        <v>78</v>
      </c>
      <c r="K22" s="84" t="s">
        <v>33</v>
      </c>
      <c r="L22" s="3">
        <v>9020104</v>
      </c>
      <c r="M22" s="3">
        <v>0</v>
      </c>
      <c r="N22" s="3">
        <v>0</v>
      </c>
      <c r="O22" s="3">
        <v>8000</v>
      </c>
      <c r="P22" s="3">
        <v>10000</v>
      </c>
      <c r="Q22" s="3">
        <v>0</v>
      </c>
      <c r="R22" s="3">
        <v>0</v>
      </c>
      <c r="S22" s="114">
        <v>13000</v>
      </c>
      <c r="T22" s="114">
        <v>11000</v>
      </c>
      <c r="U22" s="158" t="str">
        <f>IFERROR(VLOOKUP(CONCATENATE("Totaal ",#REF!),#REF!,10,FALSE),"€ 0,00")</f>
        <v>€ 0,00</v>
      </c>
      <c r="V22" s="158" t="str">
        <f>IFERROR(VLOOKUP(CONCATENATE("Totaal ",#REF!),#REF!,11,FALSE),"€ 0,00")</f>
        <v>€ 0,00</v>
      </c>
      <c r="W22" s="243"/>
      <c r="X22" s="243"/>
      <c r="Y22" s="243">
        <v>0</v>
      </c>
      <c r="Z22" s="243"/>
      <c r="AA22" s="3"/>
      <c r="AB22" s="3"/>
    </row>
    <row r="23" spans="1:40" s="45" customFormat="1" ht="33.75" customHeight="1" thickBot="1">
      <c r="A23" s="70"/>
      <c r="B23" s="51" t="s">
        <v>42</v>
      </c>
      <c r="C23" s="55"/>
      <c r="D23" s="329" t="s">
        <v>79</v>
      </c>
      <c r="E23" s="329"/>
      <c r="F23" s="329"/>
      <c r="G23" s="329"/>
      <c r="H23" s="329"/>
      <c r="I23" s="52"/>
      <c r="J23" s="53"/>
      <c r="K23" s="90"/>
      <c r="L23" s="52">
        <v>90202</v>
      </c>
      <c r="M23" s="54">
        <f t="shared" ref="M23:T23" si="8">SUM(M24:M27)</f>
        <v>51363.73</v>
      </c>
      <c r="N23" s="54">
        <f t="shared" si="8"/>
        <v>56575</v>
      </c>
      <c r="O23" s="54">
        <f t="shared" si="8"/>
        <v>50625</v>
      </c>
      <c r="P23" s="54">
        <f t="shared" si="8"/>
        <v>55000</v>
      </c>
      <c r="Q23" s="54">
        <f t="shared" si="8"/>
        <v>250650</v>
      </c>
      <c r="R23" s="54">
        <f t="shared" si="8"/>
        <v>250000</v>
      </c>
      <c r="S23" s="292">
        <f t="shared" si="8"/>
        <v>75000</v>
      </c>
      <c r="T23" s="292">
        <f t="shared" si="8"/>
        <v>50000</v>
      </c>
      <c r="U23" s="242">
        <f>SUM(U24:U31)</f>
        <v>0</v>
      </c>
      <c r="V23" s="242">
        <f>SUM(V24:V31)</f>
        <v>0</v>
      </c>
      <c r="W23" s="242">
        <f t="shared" ref="W23:X23" si="9">SUM(W24:W27)</f>
        <v>0</v>
      </c>
      <c r="X23" s="242">
        <f t="shared" si="9"/>
        <v>0</v>
      </c>
      <c r="Y23" s="242">
        <v>15123.76</v>
      </c>
      <c r="Z23" s="242">
        <v>0</v>
      </c>
      <c r="AA23" s="54" t="s">
        <v>44</v>
      </c>
      <c r="AB23" s="54" t="s">
        <v>45</v>
      </c>
      <c r="AC23" s="49"/>
      <c r="AD23" s="49"/>
      <c r="AE23" s="49"/>
      <c r="AF23" s="49"/>
      <c r="AG23" s="49"/>
      <c r="AH23" s="49"/>
      <c r="AI23" s="49"/>
      <c r="AJ23" s="49"/>
      <c r="AK23" s="49"/>
      <c r="AL23" s="49"/>
      <c r="AM23" s="49"/>
      <c r="AN23" s="49"/>
    </row>
    <row r="24" spans="1:40" s="1" customFormat="1" ht="33.75" customHeight="1" thickBot="1">
      <c r="A24" s="2"/>
      <c r="B24" s="5"/>
      <c r="C24" s="3" t="s">
        <v>28</v>
      </c>
      <c r="D24" s="5" t="s">
        <v>80</v>
      </c>
      <c r="E24" s="3"/>
      <c r="F24" s="3"/>
      <c r="G24" s="3" t="s">
        <v>81</v>
      </c>
      <c r="H24" s="3"/>
      <c r="I24" s="4"/>
      <c r="J24" s="3" t="s">
        <v>78</v>
      </c>
      <c r="K24" s="127" t="s">
        <v>50</v>
      </c>
      <c r="L24" s="3">
        <v>9020201</v>
      </c>
      <c r="M24" s="3">
        <v>0</v>
      </c>
      <c r="N24" s="3">
        <v>0</v>
      </c>
      <c r="O24" s="3">
        <v>0</v>
      </c>
      <c r="P24" s="3">
        <v>0</v>
      </c>
      <c r="Q24" s="3">
        <v>250000</v>
      </c>
      <c r="R24" s="3">
        <v>250000</v>
      </c>
      <c r="S24" s="114">
        <v>0</v>
      </c>
      <c r="T24" s="114">
        <v>0</v>
      </c>
      <c r="U24" s="158" t="str">
        <f>IFERROR(VLOOKUP(CONCATENATE("Totaal ",#REF!),#REF!,10,FALSE),"€ 0,00")</f>
        <v>€ 0,00</v>
      </c>
      <c r="V24" s="158" t="str">
        <f>IFERROR(VLOOKUP(CONCATENATE("Totaal ",#REF!),#REF!,11,FALSE),"€ 0,00")</f>
        <v>€ 0,00</v>
      </c>
      <c r="W24" s="243"/>
      <c r="X24" s="243"/>
      <c r="Y24" s="243"/>
      <c r="Z24" s="243"/>
      <c r="AA24" s="3"/>
      <c r="AB24" s="3"/>
    </row>
    <row r="25" spans="1:40" s="1" customFormat="1" ht="33.75" customHeight="1" thickBot="1">
      <c r="A25" s="2"/>
      <c r="B25" s="5"/>
      <c r="C25" s="3" t="s">
        <v>34</v>
      </c>
      <c r="D25" s="3" t="s">
        <v>82</v>
      </c>
      <c r="E25" s="3" t="s">
        <v>83</v>
      </c>
      <c r="F25" s="3" t="s">
        <v>83</v>
      </c>
      <c r="G25" s="3"/>
      <c r="H25" s="3" t="s">
        <v>83</v>
      </c>
      <c r="I25" s="4"/>
      <c r="J25" s="3" t="s">
        <v>84</v>
      </c>
      <c r="K25" s="84" t="s">
        <v>33</v>
      </c>
      <c r="L25" s="3">
        <v>9020202</v>
      </c>
      <c r="M25" s="3">
        <v>50000</v>
      </c>
      <c r="N25" s="3">
        <v>55000</v>
      </c>
      <c r="O25" s="3">
        <v>50000</v>
      </c>
      <c r="P25" s="3">
        <v>55000</v>
      </c>
      <c r="Q25" s="3">
        <v>0</v>
      </c>
      <c r="R25" s="3">
        <v>0</v>
      </c>
      <c r="S25" s="114">
        <v>10000</v>
      </c>
      <c r="T25" s="114">
        <v>10000</v>
      </c>
      <c r="U25" s="158" t="str">
        <f>IFERROR(VLOOKUP(CONCATENATE("Totaal ",#REF!),#REF!,10,FALSE),"€ 0,00")</f>
        <v>€ 0,00</v>
      </c>
      <c r="V25" s="158" t="str">
        <f>IFERROR(VLOOKUP(CONCATENATE("Totaal ",#REF!),#REF!,11,FALSE),"€ 0,00")</f>
        <v>€ 0,00</v>
      </c>
      <c r="W25" s="243"/>
      <c r="X25" s="243"/>
      <c r="Y25" s="243">
        <v>314.69</v>
      </c>
      <c r="Z25" s="243"/>
      <c r="AA25" s="3"/>
      <c r="AB25" s="3"/>
    </row>
    <row r="26" spans="1:40" s="1" customFormat="1" ht="33.75" customHeight="1" thickBot="1">
      <c r="A26" s="2"/>
      <c r="B26" s="5"/>
      <c r="C26" s="3" t="s">
        <v>38</v>
      </c>
      <c r="D26" s="3" t="s">
        <v>85</v>
      </c>
      <c r="E26" s="3" t="s">
        <v>86</v>
      </c>
      <c r="F26" s="35" t="s">
        <v>87</v>
      </c>
      <c r="G26" s="35" t="s">
        <v>87</v>
      </c>
      <c r="H26" s="35" t="s">
        <v>87</v>
      </c>
      <c r="I26" s="4" t="s">
        <v>88</v>
      </c>
      <c r="J26" s="3" t="s">
        <v>49</v>
      </c>
      <c r="K26" s="125"/>
      <c r="L26" s="3">
        <v>9020203</v>
      </c>
      <c r="M26" s="3">
        <v>1363.73</v>
      </c>
      <c r="N26" s="3">
        <v>1575</v>
      </c>
      <c r="O26" s="3"/>
      <c r="P26" s="3"/>
      <c r="Q26" s="3"/>
      <c r="R26" s="3"/>
      <c r="S26" s="114">
        <v>50000</v>
      </c>
      <c r="T26" s="114">
        <v>40000</v>
      </c>
      <c r="U26" s="158" t="str">
        <f>IFERROR(VLOOKUP(CONCATENATE("Totaal ",#REF!),#REF!,10,FALSE),"€ 0,00")</f>
        <v>€ 0,00</v>
      </c>
      <c r="V26" s="158" t="str">
        <f>IFERROR(VLOOKUP(CONCATENATE("Totaal ",#REF!),#REF!,11,FALSE),"€ 0,00")</f>
        <v>€ 0,00</v>
      </c>
      <c r="W26" s="243"/>
      <c r="X26" s="243"/>
      <c r="Y26" s="243">
        <v>13206.04</v>
      </c>
      <c r="Z26" s="243"/>
      <c r="AA26" s="3"/>
      <c r="AB26" s="3"/>
    </row>
    <row r="27" spans="1:40" s="1" customFormat="1" ht="33.75" customHeight="1" thickBot="1">
      <c r="A27" s="2"/>
      <c r="B27" s="5"/>
      <c r="C27" s="3" t="s">
        <v>40</v>
      </c>
      <c r="D27" s="3" t="s">
        <v>89</v>
      </c>
      <c r="E27" s="3" t="s">
        <v>55</v>
      </c>
      <c r="F27" s="3" t="s">
        <v>55</v>
      </c>
      <c r="G27" s="3" t="s">
        <v>55</v>
      </c>
      <c r="H27" s="3" t="s">
        <v>55</v>
      </c>
      <c r="I27" s="4" t="s">
        <v>56</v>
      </c>
      <c r="J27" s="3" t="s">
        <v>90</v>
      </c>
      <c r="K27" s="84" t="s">
        <v>33</v>
      </c>
      <c r="L27" s="3">
        <v>9020204</v>
      </c>
      <c r="M27" s="46">
        <v>0</v>
      </c>
      <c r="N27" s="46">
        <v>0</v>
      </c>
      <c r="O27" s="46">
        <v>625</v>
      </c>
      <c r="P27" s="46">
        <v>0</v>
      </c>
      <c r="Q27" s="3">
        <v>650</v>
      </c>
      <c r="R27" s="3">
        <v>0</v>
      </c>
      <c r="S27" s="114">
        <v>15000</v>
      </c>
      <c r="T27" s="114">
        <v>0</v>
      </c>
      <c r="U27" s="158" t="str">
        <f>IFERROR(VLOOKUP(CONCATENATE("Totaal ",#REF!),#REF!,10,FALSE),"€ 0,00")</f>
        <v>€ 0,00</v>
      </c>
      <c r="V27" s="158" t="str">
        <f>IFERROR(VLOOKUP(CONCATENATE("Totaal ",#REF!),#REF!,11,FALSE),"€ 0,00")</f>
        <v>€ 0,00</v>
      </c>
      <c r="W27" s="243"/>
      <c r="X27" s="243"/>
      <c r="Y27" s="243">
        <v>1603.03</v>
      </c>
      <c r="Z27" s="243"/>
      <c r="AA27" s="3"/>
      <c r="AB27" s="3"/>
    </row>
    <row r="28" spans="1:40" s="1" customFormat="1" ht="33.75" customHeight="1" thickBot="1">
      <c r="A28" s="2"/>
      <c r="B28" s="5"/>
      <c r="C28" s="3"/>
      <c r="D28" s="198" t="s">
        <v>91</v>
      </c>
      <c r="E28" s="3"/>
      <c r="F28" s="3"/>
      <c r="G28" s="3"/>
      <c r="H28" s="3"/>
      <c r="I28" s="4"/>
      <c r="J28" s="3"/>
      <c r="K28" s="84" t="s">
        <v>33</v>
      </c>
      <c r="L28" s="3">
        <v>91401</v>
      </c>
      <c r="M28" s="46"/>
      <c r="N28" s="46"/>
      <c r="O28" s="46"/>
      <c r="P28" s="46"/>
      <c r="Q28" s="3"/>
      <c r="R28" s="3"/>
      <c r="S28" s="114">
        <v>0</v>
      </c>
      <c r="T28" s="114">
        <v>0</v>
      </c>
      <c r="U28" s="158" t="str">
        <f>IFERROR(VLOOKUP(CONCATENATE("Totaal ",#REF!),#REF!,10,FALSE),"€ 0,00")</f>
        <v>€ 0,00</v>
      </c>
      <c r="V28" s="158" t="str">
        <f>IFERROR(VLOOKUP(CONCATENATE("Totaal ",#REF!),#REF!,11,FALSE),"€ 0,00")</f>
        <v>€ 0,00</v>
      </c>
      <c r="W28" s="243"/>
      <c r="X28" s="243"/>
      <c r="Y28" s="243"/>
      <c r="Z28" s="243"/>
      <c r="AA28" s="3"/>
      <c r="AB28" s="3"/>
    </row>
    <row r="29" spans="1:40" s="1" customFormat="1" ht="33.75" customHeight="1" thickBot="1">
      <c r="A29" s="2"/>
      <c r="B29" s="5"/>
      <c r="C29" s="3"/>
      <c r="D29" s="198" t="s">
        <v>92</v>
      </c>
      <c r="E29" s="3"/>
      <c r="F29" s="3"/>
      <c r="G29" s="3"/>
      <c r="H29" s="3"/>
      <c r="I29" s="4"/>
      <c r="J29" s="3"/>
      <c r="K29" s="84" t="s">
        <v>33</v>
      </c>
      <c r="L29" s="3">
        <v>91501</v>
      </c>
      <c r="M29" s="46"/>
      <c r="N29" s="46"/>
      <c r="O29" s="46"/>
      <c r="P29" s="46"/>
      <c r="Q29" s="3"/>
      <c r="R29" s="3"/>
      <c r="S29" s="114">
        <v>0</v>
      </c>
      <c r="T29" s="114">
        <v>0</v>
      </c>
      <c r="U29" s="158" t="str">
        <f>IFERROR(VLOOKUP(CONCATENATE("Totaal ",#REF!),#REF!,10,FALSE),"€ 0,00")</f>
        <v>€ 0,00</v>
      </c>
      <c r="V29" s="158" t="str">
        <f>IFERROR(VLOOKUP(CONCATENATE("Totaal ",#REF!),#REF!,11,FALSE),"€ 0,00")</f>
        <v>€ 0,00</v>
      </c>
      <c r="W29" s="243"/>
      <c r="X29" s="243"/>
      <c r="Y29" s="243"/>
      <c r="Z29" s="243"/>
      <c r="AA29" s="3"/>
      <c r="AB29" s="3"/>
    </row>
    <row r="30" spans="1:40" s="1" customFormat="1" ht="33.75" customHeight="1" thickBot="1">
      <c r="A30" s="2"/>
      <c r="B30" s="5"/>
      <c r="C30" s="3"/>
      <c r="D30" s="198" t="s">
        <v>93</v>
      </c>
      <c r="E30" s="3"/>
      <c r="F30" s="3"/>
      <c r="G30" s="3"/>
      <c r="H30" s="3"/>
      <c r="I30" s="4"/>
      <c r="J30" s="3"/>
      <c r="K30" s="127" t="s">
        <v>50</v>
      </c>
      <c r="L30" s="3">
        <v>91908</v>
      </c>
      <c r="M30" s="46"/>
      <c r="N30" s="46"/>
      <c r="O30" s="46"/>
      <c r="P30" s="46"/>
      <c r="Q30" s="3"/>
      <c r="R30" s="3"/>
      <c r="S30" s="114">
        <v>0</v>
      </c>
      <c r="T30" s="114">
        <v>0</v>
      </c>
      <c r="U30" s="158" t="str">
        <f>IFERROR(VLOOKUP(CONCATENATE("Totaal ",#REF!),#REF!,10,FALSE),"€ 0,00")</f>
        <v>€ 0,00</v>
      </c>
      <c r="V30" s="158" t="str">
        <f>IFERROR(VLOOKUP(CONCATENATE("Totaal ",#REF!),#REF!,11,FALSE),"€ 0,00")</f>
        <v>€ 0,00</v>
      </c>
      <c r="W30" s="243"/>
      <c r="X30" s="243"/>
      <c r="Y30" s="243"/>
      <c r="Z30" s="243"/>
      <c r="AA30" s="3"/>
      <c r="AB30" s="3"/>
    </row>
    <row r="31" spans="1:40" s="1" customFormat="1" ht="33.75" customHeight="1" thickBot="1">
      <c r="A31" s="2"/>
      <c r="B31" s="5"/>
      <c r="C31" s="3"/>
      <c r="D31" s="218" t="s">
        <v>94</v>
      </c>
      <c r="E31" s="3"/>
      <c r="F31" s="3"/>
      <c r="G31" s="3"/>
      <c r="H31" s="3"/>
      <c r="I31" s="4"/>
      <c r="J31" s="3"/>
      <c r="K31" s="127" t="s">
        <v>50</v>
      </c>
      <c r="L31" s="3">
        <v>91909</v>
      </c>
      <c r="M31" s="46"/>
      <c r="N31" s="46"/>
      <c r="O31" s="46"/>
      <c r="P31" s="46"/>
      <c r="Q31" s="3"/>
      <c r="R31" s="3"/>
      <c r="S31" s="114">
        <v>0</v>
      </c>
      <c r="T31" s="114">
        <v>0</v>
      </c>
      <c r="U31" s="158" t="str">
        <f>IFERROR(VLOOKUP(CONCATENATE("Totaal ",#REF!),#REF!,10,FALSE),"€ 0,00")</f>
        <v>€ 0,00</v>
      </c>
      <c r="V31" s="158" t="str">
        <f>IFERROR(VLOOKUP(CONCATENATE("Totaal ",#REF!),#REF!,11,FALSE),"€ 0,00")</f>
        <v>€ 0,00</v>
      </c>
      <c r="W31" s="243"/>
      <c r="X31" s="243"/>
      <c r="Y31" s="243"/>
      <c r="Z31" s="243"/>
      <c r="AA31" s="3"/>
      <c r="AB31" s="3"/>
    </row>
    <row r="32" spans="1:40" s="45" customFormat="1" ht="33.75" customHeight="1" thickBot="1">
      <c r="A32" s="70"/>
      <c r="B32" s="51" t="s">
        <v>52</v>
      </c>
      <c r="C32" s="55"/>
      <c r="D32" s="329" t="s">
        <v>95</v>
      </c>
      <c r="E32" s="329"/>
      <c r="F32" s="329"/>
      <c r="G32" s="329"/>
      <c r="H32" s="329"/>
      <c r="I32" s="52"/>
      <c r="J32" s="53"/>
      <c r="K32" s="90"/>
      <c r="L32" s="52"/>
      <c r="M32" s="54">
        <f t="shared" ref="M32:T32" si="10">SUM(M34:M37)</f>
        <v>7384</v>
      </c>
      <c r="N32" s="54">
        <f t="shared" si="10"/>
        <v>3900</v>
      </c>
      <c r="O32" s="54">
        <f t="shared" si="10"/>
        <v>6500</v>
      </c>
      <c r="P32" s="54">
        <f t="shared" si="10"/>
        <v>2400</v>
      </c>
      <c r="Q32" s="54">
        <f t="shared" si="10"/>
        <v>5500</v>
      </c>
      <c r="R32" s="54">
        <f t="shared" si="10"/>
        <v>1900</v>
      </c>
      <c r="S32" s="292">
        <f t="shared" si="10"/>
        <v>3450</v>
      </c>
      <c r="T32" s="292">
        <f t="shared" si="10"/>
        <v>0</v>
      </c>
      <c r="U32" s="242">
        <f>SUM(U33:U37)</f>
        <v>0</v>
      </c>
      <c r="V32" s="242">
        <f>SUM(V33:V37)</f>
        <v>0</v>
      </c>
      <c r="W32" s="242">
        <f t="shared" ref="W32:X32" si="11">SUM(W34:W37)</f>
        <v>5545.82</v>
      </c>
      <c r="X32" s="242">
        <f t="shared" si="11"/>
        <v>0</v>
      </c>
      <c r="Y32" s="242">
        <v>3610.06</v>
      </c>
      <c r="Z32" s="242">
        <v>0</v>
      </c>
      <c r="AA32" s="54" t="s">
        <v>96</v>
      </c>
      <c r="AB32" s="54" t="s">
        <v>97</v>
      </c>
      <c r="AC32" s="49"/>
      <c r="AD32" s="49"/>
      <c r="AE32" s="49"/>
      <c r="AF32" s="49"/>
      <c r="AG32" s="49"/>
      <c r="AH32" s="49"/>
      <c r="AI32" s="49"/>
      <c r="AJ32" s="49"/>
      <c r="AK32" s="49"/>
      <c r="AL32" s="49"/>
      <c r="AM32" s="49"/>
      <c r="AN32" s="49"/>
    </row>
    <row r="33" spans="1:40" s="193" customFormat="1" ht="33.75" customHeight="1" thickBot="1">
      <c r="A33" s="185"/>
      <c r="B33" s="186"/>
      <c r="C33" s="187"/>
      <c r="D33" s="195" t="s">
        <v>98</v>
      </c>
      <c r="E33" s="188"/>
      <c r="F33" s="188"/>
      <c r="G33" s="188"/>
      <c r="H33" s="188"/>
      <c r="I33" s="189"/>
      <c r="J33" s="46"/>
      <c r="K33" s="190"/>
      <c r="L33" s="189">
        <v>90203</v>
      </c>
      <c r="M33" s="192"/>
      <c r="N33" s="192"/>
      <c r="O33" s="192"/>
      <c r="P33" s="192"/>
      <c r="Q33" s="192"/>
      <c r="R33" s="192"/>
      <c r="S33" s="127"/>
      <c r="T33" s="127"/>
      <c r="U33" s="158" t="str">
        <f>IFERROR(VLOOKUP(CONCATENATE("Totaal ",#REF!),#REF!,10,FALSE),"€ 0,00")</f>
        <v>€ 0,00</v>
      </c>
      <c r="V33" s="158" t="str">
        <f>IFERROR(VLOOKUP(CONCATENATE("Totaal ",#REF!),#REF!,11,FALSE),"€ 0,00")</f>
        <v>€ 0,00</v>
      </c>
      <c r="W33" s="249"/>
      <c r="X33" s="249"/>
      <c r="Y33" s="249"/>
      <c r="Z33" s="249"/>
      <c r="AA33" s="192"/>
      <c r="AB33" s="192"/>
    </row>
    <row r="34" spans="1:40" s="1" customFormat="1" ht="33.75" customHeight="1" thickBot="1">
      <c r="A34" s="2"/>
      <c r="B34" s="5"/>
      <c r="C34" s="3" t="s">
        <v>28</v>
      </c>
      <c r="D34" s="5" t="s">
        <v>99</v>
      </c>
      <c r="E34" s="3" t="s">
        <v>100</v>
      </c>
      <c r="F34" s="3" t="s">
        <v>100</v>
      </c>
      <c r="G34" s="3" t="s">
        <v>100</v>
      </c>
      <c r="H34" s="3" t="s">
        <v>100</v>
      </c>
      <c r="I34" s="4" t="s">
        <v>101</v>
      </c>
      <c r="J34" s="3" t="s">
        <v>73</v>
      </c>
      <c r="K34" s="84" t="s">
        <v>33</v>
      </c>
      <c r="L34" s="3">
        <v>9020301</v>
      </c>
      <c r="M34" s="46">
        <v>384</v>
      </c>
      <c r="N34" s="46">
        <v>0</v>
      </c>
      <c r="O34" s="3">
        <v>2000</v>
      </c>
      <c r="P34" s="3">
        <v>1000</v>
      </c>
      <c r="Q34" s="3">
        <v>1500</v>
      </c>
      <c r="R34" s="3">
        <v>0</v>
      </c>
      <c r="S34" s="114">
        <v>750</v>
      </c>
      <c r="T34" s="114">
        <v>0</v>
      </c>
      <c r="U34" s="158" t="str">
        <f>IFERROR(VLOOKUP(CONCATENATE("Totaal ",#REF!),#REF!,10,FALSE),"€ 0,00")</f>
        <v>€ 0,00</v>
      </c>
      <c r="V34" s="158" t="str">
        <f>IFERROR(VLOOKUP(CONCATENATE("Totaal ",#REF!),#REF!,11,FALSE),"€ 0,00")</f>
        <v>€ 0,00</v>
      </c>
      <c r="W34" s="244">
        <v>152.4</v>
      </c>
      <c r="X34" s="245">
        <v>0</v>
      </c>
      <c r="Y34" s="243">
        <v>2596.9</v>
      </c>
      <c r="Z34" s="243"/>
      <c r="AA34" s="3"/>
      <c r="AB34" s="3"/>
    </row>
    <row r="35" spans="1:40" s="1" customFormat="1" ht="33.75" customHeight="1" thickBot="1">
      <c r="A35" s="2"/>
      <c r="B35" s="5"/>
      <c r="C35" s="3" t="s">
        <v>34</v>
      </c>
      <c r="D35" s="3" t="s">
        <v>102</v>
      </c>
      <c r="E35" s="3" t="s">
        <v>100</v>
      </c>
      <c r="F35" s="3" t="s">
        <v>100</v>
      </c>
      <c r="G35" s="3" t="s">
        <v>100</v>
      </c>
      <c r="H35" s="3" t="s">
        <v>100</v>
      </c>
      <c r="I35" s="4" t="s">
        <v>101</v>
      </c>
      <c r="J35" s="3" t="s">
        <v>103</v>
      </c>
      <c r="K35" s="84"/>
      <c r="L35" s="3">
        <v>9020302</v>
      </c>
      <c r="M35" s="3">
        <v>2000</v>
      </c>
      <c r="N35" s="3">
        <v>900</v>
      </c>
      <c r="O35" s="3">
        <v>2000</v>
      </c>
      <c r="P35" s="3">
        <v>900</v>
      </c>
      <c r="Q35" s="3">
        <v>2000</v>
      </c>
      <c r="R35" s="3">
        <v>900</v>
      </c>
      <c r="S35" s="114">
        <v>500</v>
      </c>
      <c r="T35" s="114">
        <v>0</v>
      </c>
      <c r="U35" s="158" t="str">
        <f>IFERROR(VLOOKUP(CONCATENATE("Totaal ",#REF!),#REF!,10,FALSE),"€ 0,00")</f>
        <v>€ 0,00</v>
      </c>
      <c r="V35" s="158" t="str">
        <f>IFERROR(VLOOKUP(CONCATENATE("Totaal ",#REF!),#REF!,11,FALSE),"€ 0,00")</f>
        <v>€ 0,00</v>
      </c>
      <c r="W35" s="244">
        <v>886.75</v>
      </c>
      <c r="X35" s="245">
        <v>0</v>
      </c>
      <c r="Y35" s="243">
        <v>373.44</v>
      </c>
      <c r="Z35" s="243"/>
      <c r="AA35" s="3"/>
      <c r="AB35" s="3"/>
    </row>
    <row r="36" spans="1:40" s="318" customFormat="1" ht="33.75" customHeight="1" thickBot="1">
      <c r="A36" s="308"/>
      <c r="B36" s="309"/>
      <c r="C36" s="310"/>
      <c r="D36" s="319" t="s">
        <v>104</v>
      </c>
      <c r="E36" s="310"/>
      <c r="F36" s="310"/>
      <c r="G36" s="310"/>
      <c r="H36" s="310"/>
      <c r="I36" s="311"/>
      <c r="J36" s="310"/>
      <c r="K36" s="312"/>
      <c r="L36" s="310"/>
      <c r="M36" s="310"/>
      <c r="N36" s="310"/>
      <c r="O36" s="310"/>
      <c r="P36" s="310"/>
      <c r="Q36" s="310"/>
      <c r="R36" s="310"/>
      <c r="S36" s="313"/>
      <c r="T36" s="313"/>
      <c r="U36" s="314"/>
      <c r="V36" s="314"/>
      <c r="W36" s="315"/>
      <c r="X36" s="316"/>
      <c r="Y36" s="317"/>
      <c r="Z36" s="317"/>
      <c r="AA36" s="310"/>
      <c r="AB36" s="310"/>
    </row>
    <row r="37" spans="1:40" s="1" customFormat="1" ht="33.75" customHeight="1" thickBot="1">
      <c r="A37" s="2"/>
      <c r="B37" s="5"/>
      <c r="C37" s="3" t="s">
        <v>38</v>
      </c>
      <c r="D37" s="3" t="s">
        <v>105</v>
      </c>
      <c r="E37" s="3" t="s">
        <v>106</v>
      </c>
      <c r="F37" s="3"/>
      <c r="G37" s="3" t="s">
        <v>106</v>
      </c>
      <c r="H37" s="3"/>
      <c r="I37" s="4" t="s">
        <v>107</v>
      </c>
      <c r="J37" s="3" t="s">
        <v>108</v>
      </c>
      <c r="K37" s="84" t="s">
        <v>58</v>
      </c>
      <c r="L37" s="3">
        <v>9020303</v>
      </c>
      <c r="M37" s="3">
        <v>5000</v>
      </c>
      <c r="N37" s="3">
        <v>3000</v>
      </c>
      <c r="O37" s="3">
        <v>2500</v>
      </c>
      <c r="P37" s="3">
        <v>500</v>
      </c>
      <c r="Q37" s="3">
        <v>2000</v>
      </c>
      <c r="R37" s="3">
        <v>1000</v>
      </c>
      <c r="S37" s="114">
        <v>2200</v>
      </c>
      <c r="T37" s="114">
        <v>0</v>
      </c>
      <c r="U37" s="158" t="str">
        <f>IFERROR(VLOOKUP(CONCATENATE("Totaal ",#REF!),#REF!,10,FALSE),"€ 0,00")</f>
        <v>€ 0,00</v>
      </c>
      <c r="V37" s="158" t="str">
        <f>IFERROR(VLOOKUP(CONCATENATE("Totaal ",#REF!),#REF!,11,FALSE),"€ 0,00")</f>
        <v>€ 0,00</v>
      </c>
      <c r="W37" s="244">
        <v>4506.67</v>
      </c>
      <c r="X37" s="245" t="s">
        <v>37</v>
      </c>
      <c r="Y37" s="243">
        <v>639.72</v>
      </c>
      <c r="Z37" s="243"/>
      <c r="AA37" s="3"/>
      <c r="AB37" s="3"/>
    </row>
    <row r="38" spans="1:40" s="49" customFormat="1" ht="33.75" customHeight="1" thickBot="1">
      <c r="A38" s="177"/>
      <c r="B38" s="51" t="s">
        <v>109</v>
      </c>
      <c r="C38" s="55"/>
      <c r="D38" s="329" t="s">
        <v>110</v>
      </c>
      <c r="E38" s="329"/>
      <c r="F38" s="329"/>
      <c r="G38" s="329"/>
      <c r="H38" s="329"/>
      <c r="I38" s="52"/>
      <c r="J38" s="53"/>
      <c r="K38" s="90"/>
      <c r="L38" s="52"/>
      <c r="M38" s="64">
        <f t="shared" ref="M38:X38" si="12">SUM(M40:M42)</f>
        <v>20500</v>
      </c>
      <c r="N38" s="64">
        <f t="shared" si="12"/>
        <v>7600</v>
      </c>
      <c r="O38" s="64">
        <f t="shared" si="12"/>
        <v>21000</v>
      </c>
      <c r="P38" s="64">
        <f t="shared" si="12"/>
        <v>8100</v>
      </c>
      <c r="Q38" s="64">
        <f t="shared" si="12"/>
        <v>22500</v>
      </c>
      <c r="R38" s="64">
        <f t="shared" si="12"/>
        <v>8750</v>
      </c>
      <c r="S38" s="294">
        <f t="shared" si="12"/>
        <v>21000</v>
      </c>
      <c r="T38" s="294">
        <f t="shared" si="12"/>
        <v>9300</v>
      </c>
      <c r="U38" s="242">
        <f>SUM(U39:U42)</f>
        <v>0</v>
      </c>
      <c r="V38" s="242">
        <f>SUM(V39:V42)</f>
        <v>0</v>
      </c>
      <c r="W38" s="250">
        <f t="shared" si="12"/>
        <v>9804.15</v>
      </c>
      <c r="X38" s="250">
        <f t="shared" si="12"/>
        <v>0</v>
      </c>
      <c r="Y38" s="242">
        <v>24568.71</v>
      </c>
      <c r="Z38" s="242">
        <v>0</v>
      </c>
      <c r="AA38" s="54" t="s">
        <v>96</v>
      </c>
      <c r="AB38" s="54" t="s">
        <v>97</v>
      </c>
    </row>
    <row r="39" spans="1:40" s="193" customFormat="1" ht="33.75" customHeight="1" thickBot="1">
      <c r="A39" s="185"/>
      <c r="B39" s="186"/>
      <c r="C39" s="187"/>
      <c r="D39" s="194" t="s">
        <v>111</v>
      </c>
      <c r="E39" s="188"/>
      <c r="F39" s="188"/>
      <c r="G39" s="188"/>
      <c r="H39" s="188"/>
      <c r="I39" s="189"/>
      <c r="J39" s="46"/>
      <c r="K39" s="190"/>
      <c r="L39" s="189">
        <v>90204</v>
      </c>
      <c r="M39" s="191"/>
      <c r="N39" s="191"/>
      <c r="O39" s="191"/>
      <c r="P39" s="191"/>
      <c r="Q39" s="191"/>
      <c r="R39" s="191"/>
      <c r="S39" s="295"/>
      <c r="T39" s="296"/>
      <c r="U39" s="158" t="str">
        <f>IFERROR(VLOOKUP(CONCATENATE("Totaal ",#REF!),#REF!,10,FALSE),"€ 0,00")</f>
        <v>€ 0,00</v>
      </c>
      <c r="V39" s="158" t="str">
        <f>IFERROR(VLOOKUP(CONCATENATE("Totaal ",#REF!),#REF!,11,FALSE),"€ 0,00")</f>
        <v>€ 0,00</v>
      </c>
      <c r="W39" s="251"/>
      <c r="X39" s="252"/>
      <c r="Y39" s="249"/>
      <c r="Z39" s="249"/>
      <c r="AA39" s="192"/>
      <c r="AB39" s="192"/>
    </row>
    <row r="40" spans="1:40" s="1" customFormat="1" ht="33.75" customHeight="1" thickBot="1">
      <c r="A40" s="2"/>
      <c r="B40" s="5"/>
      <c r="C40" s="3" t="s">
        <v>28</v>
      </c>
      <c r="D40" s="5" t="s">
        <v>112</v>
      </c>
      <c r="E40" s="3" t="s">
        <v>71</v>
      </c>
      <c r="F40" s="3" t="s">
        <v>71</v>
      </c>
      <c r="G40" s="3" t="s">
        <v>71</v>
      </c>
      <c r="H40" s="3" t="s">
        <v>71</v>
      </c>
      <c r="I40" s="4" t="s">
        <v>113</v>
      </c>
      <c r="J40" s="3" t="s">
        <v>114</v>
      </c>
      <c r="K40" s="84" t="s">
        <v>58</v>
      </c>
      <c r="L40" s="3">
        <v>9020401</v>
      </c>
      <c r="M40" s="73">
        <v>10500</v>
      </c>
      <c r="N40" s="73">
        <v>7000</v>
      </c>
      <c r="O40" s="3">
        <v>11000</v>
      </c>
      <c r="P40" s="3">
        <v>7500</v>
      </c>
      <c r="Q40" s="3">
        <v>12000</v>
      </c>
      <c r="R40" s="3">
        <v>8000</v>
      </c>
      <c r="S40" s="114">
        <v>10000</v>
      </c>
      <c r="T40" s="297">
        <v>8500</v>
      </c>
      <c r="U40" s="158" t="str">
        <f>IFERROR(VLOOKUP(CONCATENATE("Totaal ",#REF!),#REF!,10,FALSE),"€ 0,00")</f>
        <v>€ 0,00</v>
      </c>
      <c r="V40" s="158" t="str">
        <f>IFERROR(VLOOKUP(CONCATENATE("Totaal ",#REF!),#REF!,11,FALSE),"€ 0,00")</f>
        <v>€ 0,00</v>
      </c>
      <c r="W40" s="253">
        <v>6387.57</v>
      </c>
      <c r="X40" s="254" t="s">
        <v>37</v>
      </c>
      <c r="Y40" s="286">
        <v>19095.12</v>
      </c>
      <c r="Z40" s="243"/>
      <c r="AA40" s="3"/>
      <c r="AB40" s="3"/>
    </row>
    <row r="41" spans="1:40" s="1" customFormat="1" ht="33.75" customHeight="1" thickBot="1">
      <c r="A41" s="2"/>
      <c r="B41" s="5"/>
      <c r="C41" s="3" t="s">
        <v>34</v>
      </c>
      <c r="D41" s="1" t="s">
        <v>115</v>
      </c>
      <c r="E41" s="3" t="s">
        <v>86</v>
      </c>
      <c r="F41" s="3" t="s">
        <v>86</v>
      </c>
      <c r="G41" s="3" t="s">
        <v>86</v>
      </c>
      <c r="H41" s="3" t="s">
        <v>86</v>
      </c>
      <c r="I41" s="4" t="s">
        <v>101</v>
      </c>
      <c r="J41" s="3" t="s">
        <v>114</v>
      </c>
      <c r="K41" s="84" t="s">
        <v>58</v>
      </c>
      <c r="L41" s="3">
        <v>9020402</v>
      </c>
      <c r="M41" s="73">
        <v>8500</v>
      </c>
      <c r="N41" s="73">
        <v>500</v>
      </c>
      <c r="O41" s="3">
        <v>8500</v>
      </c>
      <c r="P41" s="3">
        <v>500</v>
      </c>
      <c r="Q41" s="3">
        <v>9000</v>
      </c>
      <c r="R41" s="3">
        <v>650</v>
      </c>
      <c r="S41" s="114">
        <v>10000</v>
      </c>
      <c r="T41" s="297">
        <v>700</v>
      </c>
      <c r="U41" s="158" t="str">
        <f>IFERROR(VLOOKUP(CONCATENATE("Totaal ",#REF!),#REF!,10,FALSE),"€ 0,00")</f>
        <v>€ 0,00</v>
      </c>
      <c r="V41" s="158" t="str">
        <f>IFERROR(VLOOKUP(CONCATENATE("Totaal ",#REF!),#REF!,11,FALSE),"€ 0,00")</f>
        <v>€ 0,00</v>
      </c>
      <c r="W41" s="255">
        <v>3416.58</v>
      </c>
      <c r="X41" s="256" t="s">
        <v>37</v>
      </c>
      <c r="Y41" s="243">
        <v>5473.59</v>
      </c>
      <c r="Z41" s="243"/>
      <c r="AA41" s="3"/>
      <c r="AB41" s="3"/>
    </row>
    <row r="42" spans="1:40" s="1" customFormat="1" ht="33.75" customHeight="1" thickBot="1">
      <c r="A42" s="2"/>
      <c r="B42" s="5"/>
      <c r="C42" s="3" t="s">
        <v>38</v>
      </c>
      <c r="D42" s="3" t="s">
        <v>116</v>
      </c>
      <c r="E42" s="3" t="s">
        <v>117</v>
      </c>
      <c r="F42" s="3" t="s">
        <v>117</v>
      </c>
      <c r="G42" s="3" t="s">
        <v>117</v>
      </c>
      <c r="H42" s="3" t="s">
        <v>117</v>
      </c>
      <c r="I42" s="4" t="s">
        <v>118</v>
      </c>
      <c r="J42" s="3" t="s">
        <v>114</v>
      </c>
      <c r="K42" s="84" t="s">
        <v>58</v>
      </c>
      <c r="L42" s="3">
        <v>9020403</v>
      </c>
      <c r="M42" s="73">
        <v>1500</v>
      </c>
      <c r="N42" s="73">
        <v>100</v>
      </c>
      <c r="O42" s="3">
        <v>1500</v>
      </c>
      <c r="P42" s="3">
        <v>100</v>
      </c>
      <c r="Q42" s="3">
        <v>1500</v>
      </c>
      <c r="R42" s="3">
        <v>100</v>
      </c>
      <c r="S42" s="114">
        <v>1000</v>
      </c>
      <c r="T42" s="297">
        <v>100</v>
      </c>
      <c r="U42" s="158" t="str">
        <f>IFERROR(VLOOKUP(CONCATENATE("Totaal ",#REF!),#REF!,10,FALSE),"€ 0,00")</f>
        <v>€ 0,00</v>
      </c>
      <c r="V42" s="158" t="str">
        <f>IFERROR(VLOOKUP(CONCATENATE("Totaal ",#REF!),#REF!,11,FALSE),"€ 0,00")</f>
        <v>€ 0,00</v>
      </c>
      <c r="W42" s="257" t="s">
        <v>37</v>
      </c>
      <c r="X42" s="254" t="s">
        <v>37</v>
      </c>
      <c r="Y42" s="243"/>
      <c r="Z42" s="243"/>
      <c r="AA42" s="3"/>
      <c r="AB42" s="3"/>
    </row>
    <row r="43" spans="1:40" s="49" customFormat="1" ht="33.75" customHeight="1" thickBot="1">
      <c r="A43" s="70"/>
      <c r="B43" s="51" t="s">
        <v>119</v>
      </c>
      <c r="C43" s="55"/>
      <c r="D43" s="329" t="s">
        <v>120</v>
      </c>
      <c r="E43" s="329"/>
      <c r="F43" s="329"/>
      <c r="G43" s="329"/>
      <c r="H43" s="329"/>
      <c r="I43" s="52"/>
      <c r="J43" s="53"/>
      <c r="K43" s="90"/>
      <c r="L43" s="52">
        <v>90205</v>
      </c>
      <c r="M43" s="54">
        <f t="shared" ref="M43:X43" si="13">SUM(M44:M46)</f>
        <v>3000</v>
      </c>
      <c r="N43" s="54">
        <f t="shared" si="13"/>
        <v>0</v>
      </c>
      <c r="O43" s="54">
        <f t="shared" si="13"/>
        <v>3000</v>
      </c>
      <c r="P43" s="54">
        <f t="shared" si="13"/>
        <v>0</v>
      </c>
      <c r="Q43" s="54">
        <f t="shared" si="13"/>
        <v>1756.83</v>
      </c>
      <c r="R43" s="54">
        <f t="shared" si="13"/>
        <v>0</v>
      </c>
      <c r="S43" s="292">
        <f t="shared" si="13"/>
        <v>2250</v>
      </c>
      <c r="T43" s="292">
        <f t="shared" si="13"/>
        <v>0</v>
      </c>
      <c r="U43" s="242">
        <f>SUM(U44:U46)</f>
        <v>0</v>
      </c>
      <c r="V43" s="242">
        <f>SUM(V44:V46)</f>
        <v>0</v>
      </c>
      <c r="W43" s="242">
        <f t="shared" si="13"/>
        <v>1227.5999999999999</v>
      </c>
      <c r="X43" s="258">
        <f t="shared" si="13"/>
        <v>0</v>
      </c>
      <c r="Y43" s="242">
        <v>396.83</v>
      </c>
      <c r="Z43" s="242">
        <v>0</v>
      </c>
      <c r="AA43" s="54" t="s">
        <v>96</v>
      </c>
      <c r="AB43" s="54" t="s">
        <v>97</v>
      </c>
    </row>
    <row r="44" spans="1:40" s="1" customFormat="1" ht="33.75" customHeight="1" thickBot="1">
      <c r="A44" s="2"/>
      <c r="B44" s="5"/>
      <c r="C44" s="74" t="s">
        <v>28</v>
      </c>
      <c r="D44" s="72" t="s">
        <v>121</v>
      </c>
      <c r="E44" s="3" t="s">
        <v>55</v>
      </c>
      <c r="F44" s="3" t="s">
        <v>122</v>
      </c>
      <c r="G44" s="3" t="s">
        <v>122</v>
      </c>
      <c r="H44" s="3" t="s">
        <v>122</v>
      </c>
      <c r="I44" s="4" t="s">
        <v>123</v>
      </c>
      <c r="J44" s="3" t="s">
        <v>49</v>
      </c>
      <c r="K44" s="125"/>
      <c r="L44" s="3">
        <v>9020501</v>
      </c>
      <c r="M44" s="3">
        <v>1000</v>
      </c>
      <c r="N44" s="3">
        <v>0</v>
      </c>
      <c r="O44" s="3">
        <v>1000</v>
      </c>
      <c r="P44" s="3"/>
      <c r="Q44" s="3">
        <v>1000</v>
      </c>
      <c r="R44" s="3"/>
      <c r="S44" s="114">
        <v>1000</v>
      </c>
      <c r="T44" s="114"/>
      <c r="U44" s="158" t="str">
        <f>IFERROR(VLOOKUP(CONCATENATE("Totaal ",#REF!),#REF!,10,FALSE),"€ 0,00")</f>
        <v>€ 0,00</v>
      </c>
      <c r="V44" s="158" t="str">
        <f>IFERROR(VLOOKUP(CONCATENATE("Totaal ",#REF!),#REF!,11,FALSE),"€ 0,00")</f>
        <v>€ 0,00</v>
      </c>
      <c r="W44" s="243">
        <v>617.1</v>
      </c>
      <c r="X44" s="243">
        <v>0</v>
      </c>
      <c r="Y44" s="243"/>
      <c r="Z44" s="243"/>
      <c r="AA44" s="3"/>
      <c r="AB44" s="3"/>
    </row>
    <row r="45" spans="1:40" s="1" customFormat="1" ht="33.75" customHeight="1" thickBot="1">
      <c r="A45" s="2"/>
      <c r="B45" s="5"/>
      <c r="C45" s="3" t="s">
        <v>34</v>
      </c>
      <c r="D45" s="3" t="s">
        <v>124</v>
      </c>
      <c r="E45" s="3" t="s">
        <v>125</v>
      </c>
      <c r="F45" s="3" t="s">
        <v>125</v>
      </c>
      <c r="G45" s="3" t="s">
        <v>125</v>
      </c>
      <c r="H45" s="3" t="s">
        <v>125</v>
      </c>
      <c r="I45" s="4" t="s">
        <v>31</v>
      </c>
      <c r="J45" s="3" t="s">
        <v>49</v>
      </c>
      <c r="K45" s="84"/>
      <c r="L45" s="3">
        <v>9020502</v>
      </c>
      <c r="M45" s="3">
        <v>1500</v>
      </c>
      <c r="N45" s="3">
        <v>0</v>
      </c>
      <c r="O45" s="3">
        <v>1500</v>
      </c>
      <c r="P45" s="3"/>
      <c r="Q45" s="3">
        <v>396.83</v>
      </c>
      <c r="R45" s="3"/>
      <c r="S45" s="114">
        <v>750</v>
      </c>
      <c r="T45" s="114"/>
      <c r="U45" s="158" t="str">
        <f>IFERROR(VLOOKUP(CONCATENATE("Totaal ",#REF!),#REF!,10,FALSE),"€ 0,00")</f>
        <v>€ 0,00</v>
      </c>
      <c r="V45" s="158" t="str">
        <f>IFERROR(VLOOKUP(CONCATENATE("Totaal ",#REF!),#REF!,11,FALSE),"€ 0,00")</f>
        <v>€ 0,00</v>
      </c>
      <c r="W45" s="243" t="s">
        <v>37</v>
      </c>
      <c r="X45" s="243">
        <v>0</v>
      </c>
      <c r="Y45" s="243">
        <v>396.83</v>
      </c>
      <c r="Z45" s="243"/>
      <c r="AA45" s="3"/>
      <c r="AB45" s="3"/>
    </row>
    <row r="46" spans="1:40" s="1" customFormat="1" ht="33.75" customHeight="1" thickBot="1">
      <c r="A46" s="2"/>
      <c r="B46" s="5"/>
      <c r="C46" s="3" t="s">
        <v>38</v>
      </c>
      <c r="D46" s="3" t="s">
        <v>126</v>
      </c>
      <c r="E46" s="3" t="s">
        <v>122</v>
      </c>
      <c r="F46" s="3" t="s">
        <v>122</v>
      </c>
      <c r="G46" s="3" t="s">
        <v>122</v>
      </c>
      <c r="H46" s="3" t="s">
        <v>122</v>
      </c>
      <c r="I46" s="4" t="s">
        <v>127</v>
      </c>
      <c r="J46" s="3" t="s">
        <v>49</v>
      </c>
      <c r="K46" s="84"/>
      <c r="L46" s="3">
        <v>9020503</v>
      </c>
      <c r="M46" s="3">
        <v>500</v>
      </c>
      <c r="N46" s="3">
        <v>0</v>
      </c>
      <c r="O46" s="3">
        <v>500</v>
      </c>
      <c r="P46" s="3"/>
      <c r="Q46" s="3">
        <v>360</v>
      </c>
      <c r="R46" s="3"/>
      <c r="S46" s="114">
        <v>500</v>
      </c>
      <c r="T46" s="114"/>
      <c r="U46" s="158" t="str">
        <f>IFERROR(VLOOKUP(CONCATENATE("Totaal ",#REF!),#REF!,10,FALSE),"€ 0,00")</f>
        <v>€ 0,00</v>
      </c>
      <c r="V46" s="158" t="str">
        <f>IFERROR(VLOOKUP(CONCATENATE("Totaal ",#REF!),#REF!,11,FALSE),"€ 0,00")</f>
        <v>€ 0,00</v>
      </c>
      <c r="W46" s="243">
        <v>610.5</v>
      </c>
      <c r="X46" s="243">
        <v>0</v>
      </c>
      <c r="Y46" s="243"/>
      <c r="Z46" s="243"/>
      <c r="AA46" s="3"/>
      <c r="AB46" s="3"/>
    </row>
    <row r="47" spans="1:40" s="43" customFormat="1" ht="33.75" customHeight="1" thickBot="1">
      <c r="A47" s="41" t="s">
        <v>128</v>
      </c>
      <c r="B47" s="42"/>
      <c r="C47" s="42"/>
      <c r="D47" s="330" t="s">
        <v>129</v>
      </c>
      <c r="E47" s="330"/>
      <c r="F47" s="330"/>
      <c r="G47" s="330"/>
      <c r="H47" s="330"/>
      <c r="I47" s="37"/>
      <c r="J47" s="38"/>
      <c r="K47" s="39"/>
      <c r="L47" s="38">
        <v>903</v>
      </c>
      <c r="M47" s="39">
        <f t="shared" ref="M47:X47" si="14">M48+M54+M58</f>
        <v>10750</v>
      </c>
      <c r="N47" s="39">
        <f t="shared" si="14"/>
        <v>0</v>
      </c>
      <c r="O47" s="39">
        <f t="shared" si="14"/>
        <v>11550</v>
      </c>
      <c r="P47" s="39">
        <f t="shared" si="14"/>
        <v>0</v>
      </c>
      <c r="Q47" s="39">
        <f t="shared" si="14"/>
        <v>12600</v>
      </c>
      <c r="R47" s="39">
        <f t="shared" si="14"/>
        <v>0</v>
      </c>
      <c r="S47" s="298">
        <f>S48+S54+S58</f>
        <v>19250</v>
      </c>
      <c r="T47" s="298">
        <f t="shared" ref="T47" si="15">T48+T54+T58</f>
        <v>0</v>
      </c>
      <c r="U47" s="247">
        <f>SUM(U48+U54+U58)</f>
        <v>0</v>
      </c>
      <c r="V47" s="247">
        <f>SUM(V48+V54+V58)</f>
        <v>0</v>
      </c>
      <c r="W47" s="247">
        <f t="shared" si="14"/>
        <v>4891.22</v>
      </c>
      <c r="X47" s="247">
        <f t="shared" si="14"/>
        <v>0</v>
      </c>
      <c r="Y47" s="247">
        <v>12594.38</v>
      </c>
      <c r="Z47" s="247">
        <v>0</v>
      </c>
      <c r="AA47" s="39" t="s">
        <v>22</v>
      </c>
      <c r="AB47" s="39" t="s">
        <v>23</v>
      </c>
    </row>
    <row r="48" spans="1:40" s="45" customFormat="1" ht="33.75" customHeight="1" thickBot="1">
      <c r="A48" s="70"/>
      <c r="B48" s="50" t="s">
        <v>24</v>
      </c>
      <c r="C48" s="51"/>
      <c r="D48" s="329" t="s">
        <v>130</v>
      </c>
      <c r="E48" s="329"/>
      <c r="F48" s="329"/>
      <c r="G48" s="329"/>
      <c r="H48" s="329"/>
      <c r="I48" s="52"/>
      <c r="J48" s="53"/>
      <c r="K48" s="90"/>
      <c r="L48" s="52">
        <v>90301</v>
      </c>
      <c r="M48" s="54">
        <f t="shared" ref="M48:X48" si="16">SUM(M49:M53)</f>
        <v>3250</v>
      </c>
      <c r="N48" s="54">
        <f t="shared" si="16"/>
        <v>0</v>
      </c>
      <c r="O48" s="54">
        <f t="shared" si="16"/>
        <v>3300</v>
      </c>
      <c r="P48" s="54">
        <f t="shared" si="16"/>
        <v>0</v>
      </c>
      <c r="Q48" s="54">
        <f t="shared" si="16"/>
        <v>3600</v>
      </c>
      <c r="R48" s="54">
        <f t="shared" si="16"/>
        <v>0</v>
      </c>
      <c r="S48" s="292">
        <f t="shared" si="16"/>
        <v>7000</v>
      </c>
      <c r="T48" s="292">
        <f t="shared" si="16"/>
        <v>0</v>
      </c>
      <c r="U48" s="242">
        <f>SUM(U49:U53)</f>
        <v>0</v>
      </c>
      <c r="V48" s="242">
        <f>SUM(V49:V53)</f>
        <v>0</v>
      </c>
      <c r="W48" s="242">
        <f t="shared" si="16"/>
        <v>200</v>
      </c>
      <c r="X48" s="242">
        <f t="shared" si="16"/>
        <v>0</v>
      </c>
      <c r="Y48" s="242">
        <v>1108.3399999999999</v>
      </c>
      <c r="Z48" s="242">
        <v>0</v>
      </c>
      <c r="AA48" s="54" t="s">
        <v>26</v>
      </c>
      <c r="AB48" s="54" t="s">
        <v>27</v>
      </c>
      <c r="AC48" s="49"/>
      <c r="AD48" s="49"/>
      <c r="AE48" s="49"/>
      <c r="AF48" s="49"/>
      <c r="AG48" s="49"/>
      <c r="AH48" s="49"/>
      <c r="AI48" s="49"/>
      <c r="AJ48" s="49"/>
      <c r="AK48" s="49"/>
      <c r="AL48" s="49"/>
      <c r="AM48" s="49"/>
      <c r="AN48" s="49"/>
    </row>
    <row r="49" spans="1:40" s="1" customFormat="1" ht="33.75" customHeight="1" thickBot="1">
      <c r="A49" s="2"/>
      <c r="B49" s="5"/>
      <c r="C49" s="3" t="s">
        <v>28</v>
      </c>
      <c r="D49" s="5" t="s">
        <v>131</v>
      </c>
      <c r="E49" s="3" t="s">
        <v>55</v>
      </c>
      <c r="F49" s="3" t="s">
        <v>55</v>
      </c>
      <c r="G49" s="3" t="s">
        <v>55</v>
      </c>
      <c r="H49" s="3" t="s">
        <v>55</v>
      </c>
      <c r="I49" s="4" t="s">
        <v>132</v>
      </c>
      <c r="J49" s="3" t="s">
        <v>133</v>
      </c>
      <c r="K49" s="84" t="s">
        <v>58</v>
      </c>
      <c r="L49" s="3">
        <v>9030101</v>
      </c>
      <c r="M49" s="3">
        <v>750</v>
      </c>
      <c r="N49" s="3">
        <v>0</v>
      </c>
      <c r="O49" s="3">
        <v>800</v>
      </c>
      <c r="P49" s="3"/>
      <c r="Q49" s="3">
        <v>850</v>
      </c>
      <c r="R49" s="3"/>
      <c r="S49" s="114">
        <v>250</v>
      </c>
      <c r="T49" s="114">
        <v>0</v>
      </c>
      <c r="U49" s="158" t="str">
        <f>IFERROR(VLOOKUP(CONCATENATE("Totaal ",#REF!),#REF!,10,FALSE),"€ 0,00")</f>
        <v>€ 0,00</v>
      </c>
      <c r="V49" s="158" t="str">
        <f>IFERROR(VLOOKUP(CONCATENATE("Totaal ",#REF!),#REF!,11,FALSE),"€ 0,00")</f>
        <v>€ 0,00</v>
      </c>
      <c r="W49" s="243">
        <v>200</v>
      </c>
      <c r="X49" s="243"/>
      <c r="Y49" s="243">
        <v>1058.3399999999999</v>
      </c>
      <c r="Z49" s="243"/>
      <c r="AA49" s="3"/>
      <c r="AB49" s="3"/>
    </row>
    <row r="50" spans="1:40" s="1" customFormat="1" ht="33.75" customHeight="1" thickBot="1">
      <c r="A50" s="2"/>
      <c r="B50" s="5"/>
      <c r="C50" s="3" t="s">
        <v>34</v>
      </c>
      <c r="D50" s="3" t="s">
        <v>134</v>
      </c>
      <c r="E50" s="3" t="s">
        <v>55</v>
      </c>
      <c r="F50" s="3" t="s">
        <v>55</v>
      </c>
      <c r="G50" s="3" t="s">
        <v>55</v>
      </c>
      <c r="H50" s="3" t="s">
        <v>55</v>
      </c>
      <c r="I50" s="4" t="s">
        <v>135</v>
      </c>
      <c r="J50" s="3" t="s">
        <v>136</v>
      </c>
      <c r="K50" s="84" t="s">
        <v>58</v>
      </c>
      <c r="L50" s="3">
        <v>9030102</v>
      </c>
      <c r="M50" s="3">
        <v>0</v>
      </c>
      <c r="N50" s="3">
        <v>0</v>
      </c>
      <c r="O50" s="3"/>
      <c r="P50" s="3"/>
      <c r="Q50" s="3"/>
      <c r="R50" s="3"/>
      <c r="S50" s="114">
        <v>250</v>
      </c>
      <c r="T50" s="114">
        <v>0</v>
      </c>
      <c r="U50" s="158" t="str">
        <f>IFERROR(VLOOKUP(CONCATENATE("Totaal ",#REF!),#REF!,10,FALSE),"€ 0,00")</f>
        <v>€ 0,00</v>
      </c>
      <c r="V50" s="158" t="str">
        <f>IFERROR(VLOOKUP(CONCATENATE("Totaal ",#REF!),#REF!,11,FALSE),"€ 0,00")</f>
        <v>€ 0,00</v>
      </c>
      <c r="W50" s="243"/>
      <c r="X50" s="243"/>
      <c r="Y50" s="243"/>
      <c r="Z50" s="243"/>
      <c r="AA50" s="3"/>
      <c r="AB50" s="3"/>
    </row>
    <row r="51" spans="1:40" s="1" customFormat="1" ht="33.75" customHeight="1" thickBot="1">
      <c r="A51" s="2"/>
      <c r="B51" s="5"/>
      <c r="C51" s="3" t="s">
        <v>38</v>
      </c>
      <c r="D51" s="3" t="s">
        <v>137</v>
      </c>
      <c r="E51" s="3" t="s">
        <v>55</v>
      </c>
      <c r="F51" s="3" t="s">
        <v>55</v>
      </c>
      <c r="G51" s="3" t="s">
        <v>55</v>
      </c>
      <c r="H51" s="3" t="s">
        <v>55</v>
      </c>
      <c r="I51" s="4" t="s">
        <v>138</v>
      </c>
      <c r="J51" s="3" t="s">
        <v>139</v>
      </c>
      <c r="K51" s="84" t="s">
        <v>58</v>
      </c>
      <c r="L51" s="3">
        <v>9030103</v>
      </c>
      <c r="M51" s="3">
        <v>0</v>
      </c>
      <c r="N51" s="3">
        <v>0</v>
      </c>
      <c r="O51" s="3"/>
      <c r="P51" s="3"/>
      <c r="Q51" s="3"/>
      <c r="R51" s="3"/>
      <c r="S51" s="114">
        <v>2500</v>
      </c>
      <c r="T51" s="114">
        <v>0</v>
      </c>
      <c r="U51" s="158" t="str">
        <f>IFERROR(VLOOKUP(CONCATENATE("Totaal ",#REF!),#REF!,10,FALSE),"€ 0,00")</f>
        <v>€ 0,00</v>
      </c>
      <c r="V51" s="158" t="str">
        <f>IFERROR(VLOOKUP(CONCATENATE("Totaal ",#REF!),#REF!,11,FALSE),"€ 0,00")</f>
        <v>€ 0,00</v>
      </c>
      <c r="W51" s="243"/>
      <c r="X51" s="243"/>
      <c r="Y51" s="243"/>
      <c r="Z51" s="243"/>
      <c r="AA51" s="3"/>
      <c r="AB51" s="3"/>
    </row>
    <row r="52" spans="1:40" s="1" customFormat="1" ht="33.75" customHeight="1" thickBot="1">
      <c r="A52" s="2"/>
      <c r="B52" s="5"/>
      <c r="C52" s="3" t="s">
        <v>40</v>
      </c>
      <c r="D52" s="3" t="s">
        <v>140</v>
      </c>
      <c r="E52" s="75" t="s">
        <v>141</v>
      </c>
      <c r="F52" s="75" t="s">
        <v>141</v>
      </c>
      <c r="G52" s="75" t="s">
        <v>141</v>
      </c>
      <c r="H52" s="75" t="s">
        <v>141</v>
      </c>
      <c r="I52" s="76" t="s">
        <v>138</v>
      </c>
      <c r="J52" s="75" t="s">
        <v>139</v>
      </c>
      <c r="K52" s="84" t="s">
        <v>58</v>
      </c>
      <c r="L52" s="3">
        <v>9030104</v>
      </c>
      <c r="M52" s="3">
        <v>2500</v>
      </c>
      <c r="N52" s="3">
        <v>0</v>
      </c>
      <c r="O52" s="3">
        <v>2500</v>
      </c>
      <c r="P52" s="3"/>
      <c r="Q52" s="3">
        <v>2750</v>
      </c>
      <c r="R52" s="3"/>
      <c r="S52" s="114">
        <v>3000</v>
      </c>
      <c r="T52" s="114">
        <v>0</v>
      </c>
      <c r="U52" s="158" t="str">
        <f>IFERROR(VLOOKUP(CONCATENATE("Totaal ",#REF!),#REF!,10,FALSE),"€ 0,00")</f>
        <v>€ 0,00</v>
      </c>
      <c r="V52" s="158" t="str">
        <f>IFERROR(VLOOKUP(CONCATENATE("Totaal ",#REF!),#REF!,11,FALSE),"€ 0,00")</f>
        <v>€ 0,00</v>
      </c>
      <c r="W52" s="243"/>
      <c r="X52" s="243"/>
      <c r="Y52" s="243">
        <v>50</v>
      </c>
      <c r="Z52" s="243"/>
      <c r="AA52" s="3"/>
      <c r="AB52" s="3"/>
    </row>
    <row r="53" spans="1:40" s="1" customFormat="1" ht="33.75" customHeight="1" thickBot="1">
      <c r="A53" s="2"/>
      <c r="B53" s="5"/>
      <c r="C53" s="1" t="s">
        <v>142</v>
      </c>
      <c r="D53" s="1" t="s">
        <v>143</v>
      </c>
      <c r="E53" s="5" t="s">
        <v>55</v>
      </c>
      <c r="F53" s="5" t="s">
        <v>55</v>
      </c>
      <c r="G53" s="5" t="s">
        <v>55</v>
      </c>
      <c r="H53" s="5" t="s">
        <v>55</v>
      </c>
      <c r="I53" s="5"/>
      <c r="J53" s="5" t="s">
        <v>144</v>
      </c>
      <c r="K53" s="91"/>
      <c r="L53" s="3">
        <v>9030105</v>
      </c>
      <c r="M53" s="3">
        <v>0</v>
      </c>
      <c r="N53" s="3">
        <v>0</v>
      </c>
      <c r="O53" s="3"/>
      <c r="P53" s="3"/>
      <c r="Q53" s="3"/>
      <c r="R53" s="3"/>
      <c r="S53" s="114">
        <v>1000</v>
      </c>
      <c r="T53" s="114">
        <v>0</v>
      </c>
      <c r="U53" s="158" t="str">
        <f>IFERROR(VLOOKUP(CONCATENATE("Totaal ",#REF!),#REF!,10,FALSE),"€ 0,00")</f>
        <v>€ 0,00</v>
      </c>
      <c r="V53" s="158" t="str">
        <f>IFERROR(VLOOKUP(CONCATENATE("Totaal ",#REF!),#REF!,11,FALSE),"€ 0,00")</f>
        <v>€ 0,00</v>
      </c>
      <c r="W53" s="243"/>
      <c r="X53" s="243"/>
      <c r="Y53" s="243"/>
      <c r="Z53" s="243"/>
      <c r="AA53" s="3"/>
      <c r="AB53" s="3"/>
    </row>
    <row r="54" spans="1:40" s="45" customFormat="1" ht="33.75" customHeight="1" thickBot="1">
      <c r="A54" s="70"/>
      <c r="B54" s="51" t="s">
        <v>42</v>
      </c>
      <c r="C54" s="55"/>
      <c r="D54" s="329" t="s">
        <v>145</v>
      </c>
      <c r="E54" s="350"/>
      <c r="F54" s="350"/>
      <c r="G54" s="350"/>
      <c r="H54" s="350"/>
      <c r="I54" s="77"/>
      <c r="J54" s="78"/>
      <c r="K54" s="90"/>
      <c r="L54" s="52"/>
      <c r="M54" s="54">
        <f t="shared" ref="M54:X54" si="17">SUM(M56:M57)</f>
        <v>0</v>
      </c>
      <c r="N54" s="54">
        <f t="shared" si="17"/>
        <v>0</v>
      </c>
      <c r="O54" s="54">
        <f t="shared" si="17"/>
        <v>250</v>
      </c>
      <c r="P54" s="54">
        <f t="shared" si="17"/>
        <v>0</v>
      </c>
      <c r="Q54" s="54">
        <f t="shared" si="17"/>
        <v>0</v>
      </c>
      <c r="R54" s="54">
        <f t="shared" si="17"/>
        <v>0</v>
      </c>
      <c r="S54" s="292">
        <f t="shared" si="17"/>
        <v>250</v>
      </c>
      <c r="T54" s="292">
        <f t="shared" si="17"/>
        <v>0</v>
      </c>
      <c r="U54" s="280">
        <f>SUM(U55:U57)</f>
        <v>0</v>
      </c>
      <c r="V54" s="280">
        <f>SUM(V55:V57)</f>
        <v>0</v>
      </c>
      <c r="W54" s="242">
        <f t="shared" si="17"/>
        <v>0</v>
      </c>
      <c r="X54" s="242">
        <f t="shared" si="17"/>
        <v>0</v>
      </c>
      <c r="Y54" s="242">
        <v>0</v>
      </c>
      <c r="Z54" s="242">
        <v>0</v>
      </c>
      <c r="AA54" s="54" t="s">
        <v>44</v>
      </c>
      <c r="AB54" s="54" t="s">
        <v>45</v>
      </c>
      <c r="AC54" s="49"/>
      <c r="AD54" s="49"/>
      <c r="AE54" s="49"/>
      <c r="AF54" s="49"/>
      <c r="AG54" s="49"/>
      <c r="AH54" s="49"/>
      <c r="AI54" s="49"/>
      <c r="AJ54" s="49"/>
      <c r="AK54" s="49"/>
      <c r="AL54" s="49"/>
      <c r="AM54" s="49"/>
      <c r="AN54" s="49"/>
    </row>
    <row r="55" spans="1:40" s="45" customFormat="1" ht="33.75" customHeight="1" thickBot="1">
      <c r="A55" s="70"/>
      <c r="B55" s="170"/>
      <c r="C55" s="171"/>
      <c r="D55" s="195" t="s">
        <v>146</v>
      </c>
      <c r="E55" s="172"/>
      <c r="F55" s="172"/>
      <c r="G55" s="172"/>
      <c r="H55" s="172"/>
      <c r="I55" s="173"/>
      <c r="J55" s="174"/>
      <c r="K55" s="175"/>
      <c r="L55" s="46">
        <v>90302</v>
      </c>
      <c r="M55" s="176"/>
      <c r="N55" s="176"/>
      <c r="O55" s="176"/>
      <c r="P55" s="176"/>
      <c r="Q55" s="176"/>
      <c r="R55" s="176"/>
      <c r="S55" s="293">
        <v>0</v>
      </c>
      <c r="T55" s="293">
        <v>0</v>
      </c>
      <c r="U55" s="158" t="str">
        <f>IFERROR(VLOOKUP(CONCATENATE("Totaal ",#REF!),#REF!,10,FALSE),"€ 0,00")</f>
        <v>€ 0,00</v>
      </c>
      <c r="V55" s="158" t="str">
        <f>IFERROR(VLOOKUP(CONCATENATE("Totaal ",#REF!),#REF!,11,FALSE),"€ 0,00")</f>
        <v>€ 0,00</v>
      </c>
      <c r="W55" s="259"/>
      <c r="X55" s="259"/>
      <c r="Y55" s="259"/>
      <c r="Z55" s="259"/>
      <c r="AA55" s="176"/>
      <c r="AB55" s="176"/>
      <c r="AC55" s="69"/>
      <c r="AD55" s="69"/>
      <c r="AE55" s="69"/>
      <c r="AF55" s="69"/>
      <c r="AG55" s="69"/>
      <c r="AH55" s="69"/>
      <c r="AI55" s="69"/>
      <c r="AJ55" s="69"/>
      <c r="AK55" s="69"/>
      <c r="AL55" s="69"/>
      <c r="AM55" s="69"/>
      <c r="AN55" s="69"/>
    </row>
    <row r="56" spans="1:40" s="1" customFormat="1" ht="33.75" customHeight="1" thickBot="1">
      <c r="A56" s="2"/>
      <c r="B56" s="5"/>
      <c r="C56" s="3" t="s">
        <v>28</v>
      </c>
      <c r="D56" s="5" t="s">
        <v>147</v>
      </c>
      <c r="E56" s="3"/>
      <c r="F56" s="3" t="s">
        <v>83</v>
      </c>
      <c r="G56" s="3"/>
      <c r="H56" s="3" t="s">
        <v>83</v>
      </c>
      <c r="I56" s="4" t="s">
        <v>148</v>
      </c>
      <c r="J56" s="3" t="s">
        <v>149</v>
      </c>
      <c r="K56" s="84" t="s">
        <v>150</v>
      </c>
      <c r="L56" s="3">
        <v>9030201</v>
      </c>
      <c r="M56" s="3">
        <v>0</v>
      </c>
      <c r="N56" s="3">
        <v>0</v>
      </c>
      <c r="O56" s="3">
        <v>250</v>
      </c>
      <c r="P56" s="3">
        <v>0</v>
      </c>
      <c r="Q56" s="3"/>
      <c r="R56" s="3"/>
      <c r="S56" s="114">
        <v>250</v>
      </c>
      <c r="T56" s="114">
        <v>0</v>
      </c>
      <c r="U56" s="158" t="str">
        <f>IFERROR(VLOOKUP(CONCATENATE("Totaal ",#REF!),#REF!,10,FALSE),"€ 0,00")</f>
        <v>€ 0,00</v>
      </c>
      <c r="V56" s="158" t="str">
        <f>IFERROR(VLOOKUP(CONCATENATE("Totaal ",#REF!),#REF!,11,FALSE),"€ 0,00")</f>
        <v>€ 0,00</v>
      </c>
      <c r="W56" s="243"/>
      <c r="X56" s="243"/>
      <c r="Y56" s="243"/>
      <c r="Z56" s="243"/>
      <c r="AA56" s="3"/>
      <c r="AB56" s="3"/>
    </row>
    <row r="57" spans="1:40" s="1" customFormat="1" ht="33.75" customHeight="1" thickBot="1">
      <c r="A57" s="2"/>
      <c r="B57" s="5"/>
      <c r="C57" s="3" t="s">
        <v>34</v>
      </c>
      <c r="D57" s="3" t="s">
        <v>151</v>
      </c>
      <c r="E57" s="3"/>
      <c r="F57" s="3" t="s">
        <v>55</v>
      </c>
      <c r="G57" s="3"/>
      <c r="H57" s="3" t="s">
        <v>55</v>
      </c>
      <c r="I57" s="4" t="s">
        <v>152</v>
      </c>
      <c r="J57" s="3" t="s">
        <v>149</v>
      </c>
      <c r="K57" s="84" t="s">
        <v>150</v>
      </c>
      <c r="L57" s="3">
        <v>9030202</v>
      </c>
      <c r="M57" s="3">
        <v>0</v>
      </c>
      <c r="N57" s="3">
        <v>0</v>
      </c>
      <c r="O57" s="3">
        <v>0</v>
      </c>
      <c r="P57" s="3">
        <v>0</v>
      </c>
      <c r="Q57" s="3"/>
      <c r="R57" s="3"/>
      <c r="S57" s="114">
        <v>0</v>
      </c>
      <c r="T57" s="114">
        <v>0</v>
      </c>
      <c r="U57" s="158" t="str">
        <f>IFERROR(VLOOKUP(CONCATENATE("Totaal ",#REF!),#REF!,10,FALSE),"€ 0,00")</f>
        <v>€ 0,00</v>
      </c>
      <c r="V57" s="158" t="str">
        <f>IFERROR(VLOOKUP(CONCATENATE("Totaal ",#REF!),#REF!,11,FALSE),"€ 0,00")</f>
        <v>€ 0,00</v>
      </c>
      <c r="W57" s="243"/>
      <c r="X57" s="243"/>
      <c r="Y57" s="243"/>
      <c r="Z57" s="243"/>
      <c r="AA57" s="3"/>
      <c r="AB57" s="3"/>
    </row>
    <row r="58" spans="1:40" s="49" customFormat="1" ht="33.75" customHeight="1" thickBot="1">
      <c r="A58" s="70"/>
      <c r="B58" s="50" t="s">
        <v>52</v>
      </c>
      <c r="C58" s="51"/>
      <c r="D58" s="329" t="s">
        <v>153</v>
      </c>
      <c r="E58" s="329"/>
      <c r="F58" s="329"/>
      <c r="G58" s="329"/>
      <c r="H58" s="329"/>
      <c r="I58" s="52"/>
      <c r="J58" s="53"/>
      <c r="K58" s="90"/>
      <c r="L58" s="52">
        <v>90303</v>
      </c>
      <c r="M58" s="54">
        <f t="shared" ref="M58:X58" si="18">SUM(M59:M61)</f>
        <v>7500</v>
      </c>
      <c r="N58" s="54">
        <f t="shared" si="18"/>
        <v>0</v>
      </c>
      <c r="O58" s="54">
        <f t="shared" si="18"/>
        <v>8000</v>
      </c>
      <c r="P58" s="54">
        <f t="shared" si="18"/>
        <v>0</v>
      </c>
      <c r="Q58" s="54">
        <f t="shared" si="18"/>
        <v>9000</v>
      </c>
      <c r="R58" s="54">
        <f t="shared" si="18"/>
        <v>0</v>
      </c>
      <c r="S58" s="292">
        <f t="shared" si="18"/>
        <v>12000</v>
      </c>
      <c r="T58" s="292">
        <f t="shared" si="18"/>
        <v>0</v>
      </c>
      <c r="U58" s="242">
        <f>SUM(U59:U61)</f>
        <v>0</v>
      </c>
      <c r="V58" s="242">
        <f>SUM(V59:V61)</f>
        <v>0</v>
      </c>
      <c r="W58" s="242">
        <f t="shared" si="18"/>
        <v>4691.22</v>
      </c>
      <c r="X58" s="242">
        <f t="shared" si="18"/>
        <v>0</v>
      </c>
      <c r="Y58" s="242">
        <v>11486.04</v>
      </c>
      <c r="Z58" s="242">
        <v>0</v>
      </c>
      <c r="AA58" s="54" t="s">
        <v>26</v>
      </c>
      <c r="AB58" s="54" t="s">
        <v>27</v>
      </c>
    </row>
    <row r="59" spans="1:40" s="1" customFormat="1" ht="33.75" customHeight="1" thickBot="1">
      <c r="A59" s="2"/>
      <c r="B59" s="5"/>
      <c r="C59" s="3" t="s">
        <v>28</v>
      </c>
      <c r="D59" s="72" t="s">
        <v>154</v>
      </c>
      <c r="E59" s="3" t="s">
        <v>55</v>
      </c>
      <c r="F59" s="3" t="s">
        <v>55</v>
      </c>
      <c r="G59" s="3" t="s">
        <v>55</v>
      </c>
      <c r="H59" s="3" t="s">
        <v>55</v>
      </c>
      <c r="I59" s="4" t="s">
        <v>155</v>
      </c>
      <c r="J59" s="3" t="s">
        <v>133</v>
      </c>
      <c r="K59" s="84" t="s">
        <v>58</v>
      </c>
      <c r="L59" s="3">
        <v>9030301</v>
      </c>
      <c r="M59" s="3">
        <v>0</v>
      </c>
      <c r="N59" s="3">
        <v>0</v>
      </c>
      <c r="O59" s="3"/>
      <c r="P59" s="3"/>
      <c r="Q59" s="3"/>
      <c r="R59" s="3"/>
      <c r="S59" s="114">
        <v>500</v>
      </c>
      <c r="T59" s="114">
        <v>0</v>
      </c>
      <c r="U59" s="158" t="str">
        <f>IFERROR(VLOOKUP(CONCATENATE("Totaal ",#REF!),#REF!,10,FALSE),"€ 0,00")</f>
        <v>€ 0,00</v>
      </c>
      <c r="V59" s="158" t="str">
        <f>IFERROR(VLOOKUP(CONCATENATE("Totaal ",#REF!),#REF!,11,FALSE),"€ 0,00")</f>
        <v>€ 0,00</v>
      </c>
      <c r="W59" s="243"/>
      <c r="X59" s="243"/>
      <c r="Y59" s="243"/>
      <c r="Z59" s="243"/>
      <c r="AA59" s="3"/>
      <c r="AB59" s="3"/>
    </row>
    <row r="60" spans="1:40" s="1" customFormat="1" ht="33.75" customHeight="1" thickBot="1">
      <c r="A60" s="2"/>
      <c r="B60" s="5"/>
      <c r="C60" s="3" t="s">
        <v>34</v>
      </c>
      <c r="D60" s="3" t="s">
        <v>156</v>
      </c>
      <c r="E60" s="3" t="s">
        <v>55</v>
      </c>
      <c r="F60" s="3" t="s">
        <v>55</v>
      </c>
      <c r="G60" s="3" t="s">
        <v>55</v>
      </c>
      <c r="H60" s="3" t="s">
        <v>55</v>
      </c>
      <c r="I60" s="4" t="s">
        <v>157</v>
      </c>
      <c r="J60" s="3" t="s">
        <v>158</v>
      </c>
      <c r="K60" s="84"/>
      <c r="L60" s="3">
        <v>9030302</v>
      </c>
      <c r="M60" s="3">
        <v>0</v>
      </c>
      <c r="N60" s="3">
        <v>0</v>
      </c>
      <c r="O60" s="3"/>
      <c r="P60" s="3"/>
      <c r="Q60" s="3"/>
      <c r="R60" s="3"/>
      <c r="S60" s="114">
        <v>1500</v>
      </c>
      <c r="T60" s="114">
        <v>0</v>
      </c>
      <c r="U60" s="158" t="str">
        <f>IFERROR(VLOOKUP(CONCATENATE("Totaal ",#REF!),#REF!,10,FALSE),"€ 0,00")</f>
        <v>€ 0,00</v>
      </c>
      <c r="V60" s="158" t="str">
        <f>IFERROR(VLOOKUP(CONCATENATE("Totaal ",#REF!),#REF!,11,FALSE),"€ 0,00")</f>
        <v>€ 0,00</v>
      </c>
      <c r="W60" s="243"/>
      <c r="X60" s="243"/>
      <c r="Y60" s="243"/>
      <c r="Z60" s="243"/>
      <c r="AA60" s="3"/>
      <c r="AB60" s="3"/>
    </row>
    <row r="61" spans="1:40" s="1" customFormat="1" ht="33.75" customHeight="1" thickBot="1">
      <c r="A61" s="2"/>
      <c r="B61" s="5"/>
      <c r="C61" s="3" t="s">
        <v>38</v>
      </c>
      <c r="D61" s="3" t="s">
        <v>159</v>
      </c>
      <c r="E61" s="3" t="s">
        <v>55</v>
      </c>
      <c r="F61" s="3" t="s">
        <v>55</v>
      </c>
      <c r="G61" s="3" t="s">
        <v>55</v>
      </c>
      <c r="H61" s="3" t="s">
        <v>55</v>
      </c>
      <c r="I61" s="4" t="s">
        <v>160</v>
      </c>
      <c r="J61" s="3" t="s">
        <v>161</v>
      </c>
      <c r="K61" s="84" t="s">
        <v>58</v>
      </c>
      <c r="L61" s="3">
        <v>9030303</v>
      </c>
      <c r="M61" s="3">
        <v>7500</v>
      </c>
      <c r="N61" s="3">
        <v>0</v>
      </c>
      <c r="O61" s="3">
        <v>8000</v>
      </c>
      <c r="P61" s="3"/>
      <c r="Q61" s="3">
        <v>9000</v>
      </c>
      <c r="R61" s="3"/>
      <c r="S61" s="114">
        <v>10000</v>
      </c>
      <c r="T61" s="114">
        <v>0</v>
      </c>
      <c r="U61" s="158" t="str">
        <f>IFERROR(VLOOKUP(CONCATENATE("Totaal ",#REF!),#REF!,10,FALSE),"€ 0,00")</f>
        <v>€ 0,00</v>
      </c>
      <c r="V61" s="158" t="str">
        <f>IFERROR(VLOOKUP(CONCATENATE("Totaal ",#REF!),#REF!,11,FALSE),"€ 0,00")</f>
        <v>€ 0,00</v>
      </c>
      <c r="W61" s="244">
        <v>4691.22</v>
      </c>
      <c r="X61" s="243"/>
      <c r="Y61" s="243">
        <v>11486.04</v>
      </c>
      <c r="Z61" s="243"/>
      <c r="AA61" s="3"/>
      <c r="AB61" s="3"/>
    </row>
    <row r="62" spans="1:40" s="43" customFormat="1" ht="33.75" customHeight="1" thickBot="1">
      <c r="A62" s="41" t="s">
        <v>162</v>
      </c>
      <c r="B62" s="42"/>
      <c r="C62" s="42"/>
      <c r="D62" s="330" t="s">
        <v>163</v>
      </c>
      <c r="E62" s="330"/>
      <c r="F62" s="330"/>
      <c r="G62" s="330"/>
      <c r="H62" s="330"/>
      <c r="I62" s="37"/>
      <c r="J62" s="38"/>
      <c r="K62" s="39"/>
      <c r="L62" s="38">
        <v>904</v>
      </c>
      <c r="M62" s="39">
        <f t="shared" ref="M62:X62" si="19">M63+M75</f>
        <v>18447</v>
      </c>
      <c r="N62" s="39">
        <f t="shared" si="19"/>
        <v>8370</v>
      </c>
      <c r="O62" s="39">
        <f t="shared" si="19"/>
        <v>20200</v>
      </c>
      <c r="P62" s="39">
        <f t="shared" si="19"/>
        <v>8400</v>
      </c>
      <c r="Q62" s="39">
        <f t="shared" si="19"/>
        <v>21450</v>
      </c>
      <c r="R62" s="39">
        <f t="shared" si="19"/>
        <v>8950</v>
      </c>
      <c r="S62" s="298">
        <f>S63+S75</f>
        <v>9750</v>
      </c>
      <c r="T62" s="298">
        <f t="shared" ref="T62" si="20">T63+T75</f>
        <v>0</v>
      </c>
      <c r="U62" s="247">
        <f>SUM(U63+U75)</f>
        <v>0</v>
      </c>
      <c r="V62" s="247">
        <f>SUM(V63+V75)</f>
        <v>0</v>
      </c>
      <c r="W62" s="247">
        <f t="shared" si="19"/>
        <v>7187.4999999999991</v>
      </c>
      <c r="X62" s="247">
        <f t="shared" si="19"/>
        <v>0</v>
      </c>
      <c r="Y62" s="247">
        <v>14225.35</v>
      </c>
      <c r="Z62" s="247">
        <v>0</v>
      </c>
      <c r="AA62" s="39" t="s">
        <v>164</v>
      </c>
      <c r="AB62" s="39" t="s">
        <v>165</v>
      </c>
    </row>
    <row r="63" spans="1:40" s="45" customFormat="1" ht="33.75" customHeight="1" thickBot="1">
      <c r="A63" s="70"/>
      <c r="B63" s="50" t="s">
        <v>24</v>
      </c>
      <c r="C63" s="51"/>
      <c r="D63" s="329" t="s">
        <v>166</v>
      </c>
      <c r="E63" s="329"/>
      <c r="F63" s="329"/>
      <c r="G63" s="329"/>
      <c r="H63" s="329"/>
      <c r="I63" s="52"/>
      <c r="J63" s="53"/>
      <c r="K63" s="90"/>
      <c r="L63" s="52">
        <v>90401</v>
      </c>
      <c r="M63" s="54">
        <f t="shared" ref="M63:X63" si="21">SUM(M64:M74)</f>
        <v>12647</v>
      </c>
      <c r="N63" s="54">
        <f t="shared" si="21"/>
        <v>7970</v>
      </c>
      <c r="O63" s="54">
        <f t="shared" si="21"/>
        <v>13700</v>
      </c>
      <c r="P63" s="54">
        <f t="shared" si="21"/>
        <v>7950</v>
      </c>
      <c r="Q63" s="54">
        <f t="shared" si="21"/>
        <v>14750</v>
      </c>
      <c r="R63" s="54">
        <f t="shared" si="21"/>
        <v>8350</v>
      </c>
      <c r="S63" s="292">
        <f t="shared" si="21"/>
        <v>7000</v>
      </c>
      <c r="T63" s="292">
        <f t="shared" si="21"/>
        <v>0</v>
      </c>
      <c r="U63" s="242">
        <f>SUM(U64:U74)</f>
        <v>0</v>
      </c>
      <c r="V63" s="242">
        <f>SUM(V64:V74)</f>
        <v>0</v>
      </c>
      <c r="W63" s="242">
        <f t="shared" si="21"/>
        <v>5450.3099999999995</v>
      </c>
      <c r="X63" s="242">
        <f t="shared" si="21"/>
        <v>0</v>
      </c>
      <c r="Y63" s="242">
        <v>11901.02</v>
      </c>
      <c r="Z63" s="242">
        <v>0</v>
      </c>
      <c r="AA63" s="54" t="s">
        <v>26</v>
      </c>
      <c r="AB63" s="54" t="s">
        <v>27</v>
      </c>
      <c r="AC63" s="49"/>
      <c r="AD63" s="49"/>
      <c r="AE63" s="49"/>
      <c r="AF63" s="49"/>
      <c r="AG63" s="49"/>
      <c r="AH63" s="49"/>
      <c r="AI63" s="49"/>
      <c r="AJ63" s="49"/>
      <c r="AK63" s="49"/>
      <c r="AL63" s="49"/>
      <c r="AM63" s="49"/>
      <c r="AN63" s="49"/>
    </row>
    <row r="64" spans="1:40" s="1" customFormat="1" ht="42" customHeight="1" thickBot="1">
      <c r="A64" s="2"/>
      <c r="B64" s="5"/>
      <c r="C64" s="3" t="s">
        <v>28</v>
      </c>
      <c r="D64" s="79" t="s">
        <v>167</v>
      </c>
      <c r="E64" s="3" t="s">
        <v>30</v>
      </c>
      <c r="F64" s="3" t="s">
        <v>30</v>
      </c>
      <c r="G64" s="3" t="s">
        <v>30</v>
      </c>
      <c r="H64" s="3" t="s">
        <v>30</v>
      </c>
      <c r="I64" s="4" t="s">
        <v>168</v>
      </c>
      <c r="J64" s="3" t="s">
        <v>169</v>
      </c>
      <c r="K64" s="84" t="s">
        <v>33</v>
      </c>
      <c r="L64" s="3">
        <v>9040101</v>
      </c>
      <c r="M64" s="3">
        <v>2720</v>
      </c>
      <c r="N64" s="73">
        <v>1130</v>
      </c>
      <c r="O64" s="3">
        <v>3000</v>
      </c>
      <c r="P64" s="3">
        <v>1100</v>
      </c>
      <c r="Q64" s="3">
        <v>3500</v>
      </c>
      <c r="R64" s="3">
        <v>1150</v>
      </c>
      <c r="S64" s="114">
        <v>750</v>
      </c>
      <c r="T64" s="114">
        <v>0</v>
      </c>
      <c r="U64" s="158" t="str">
        <f>IFERROR(VLOOKUP(CONCATENATE("Totaal ",#REF!),#REF!,10,FALSE),"€ 0,00")</f>
        <v>€ 0,00</v>
      </c>
      <c r="V64" s="158" t="str">
        <f>IFERROR(VLOOKUP(CONCATENATE("Totaal ",#REF!),#REF!,11,FALSE),"€ 0,00")</f>
        <v>€ 0,00</v>
      </c>
      <c r="W64" s="246">
        <v>4549.04</v>
      </c>
      <c r="X64" s="245" t="s">
        <v>37</v>
      </c>
      <c r="Y64" s="243">
        <v>4101.4799999999996</v>
      </c>
      <c r="Z64" s="243"/>
      <c r="AA64" s="3"/>
      <c r="AB64" s="3"/>
    </row>
    <row r="65" spans="1:40" s="1" customFormat="1" ht="33.75" customHeight="1" thickBot="1">
      <c r="A65" s="2"/>
      <c r="B65" s="5"/>
      <c r="C65" s="3" t="s">
        <v>34</v>
      </c>
      <c r="D65" s="79" t="s">
        <v>170</v>
      </c>
      <c r="E65" s="3" t="s">
        <v>30</v>
      </c>
      <c r="F65" s="3" t="s">
        <v>30</v>
      </c>
      <c r="G65" s="3" t="s">
        <v>30</v>
      </c>
      <c r="H65" s="3" t="s">
        <v>30</v>
      </c>
      <c r="I65" s="4" t="s">
        <v>168</v>
      </c>
      <c r="J65" s="3" t="s">
        <v>171</v>
      </c>
      <c r="K65" s="84" t="s">
        <v>33</v>
      </c>
      <c r="L65" s="3">
        <v>9040102</v>
      </c>
      <c r="M65" s="3">
        <v>6160</v>
      </c>
      <c r="N65" s="3">
        <v>6700</v>
      </c>
      <c r="O65" s="3">
        <v>6500</v>
      </c>
      <c r="P65" s="3">
        <v>6500</v>
      </c>
      <c r="Q65" s="3">
        <v>7000</v>
      </c>
      <c r="R65" s="3">
        <v>7000</v>
      </c>
      <c r="S65" s="114">
        <v>5000</v>
      </c>
      <c r="T65" s="114">
        <v>0</v>
      </c>
      <c r="U65" s="158" t="str">
        <f>IFERROR(VLOOKUP(CONCATENATE("Totaal ",#REF!),#REF!,10,FALSE),"€ 0,00")</f>
        <v>€ 0,00</v>
      </c>
      <c r="V65" s="158" t="str">
        <f>IFERROR(VLOOKUP(CONCATENATE("Totaal ",#REF!),#REF!,11,FALSE),"€ 0,00")</f>
        <v>€ 0,00</v>
      </c>
      <c r="W65" s="246">
        <v>240</v>
      </c>
      <c r="X65" s="245">
        <v>0</v>
      </c>
      <c r="Y65" s="243">
        <v>6146.9</v>
      </c>
      <c r="Z65" s="243"/>
      <c r="AA65" s="3"/>
      <c r="AB65" s="3"/>
    </row>
    <row r="66" spans="1:40" s="1" customFormat="1" ht="33.75" customHeight="1" thickBot="1">
      <c r="A66" s="2"/>
      <c r="B66" s="5"/>
      <c r="C66" s="3" t="s">
        <v>38</v>
      </c>
      <c r="D66" s="2" t="s">
        <v>172</v>
      </c>
      <c r="E66" s="3" t="s">
        <v>30</v>
      </c>
      <c r="F66" s="3" t="s">
        <v>30</v>
      </c>
      <c r="G66" s="3" t="s">
        <v>30</v>
      </c>
      <c r="H66" s="3" t="s">
        <v>30</v>
      </c>
      <c r="I66" s="4" t="s">
        <v>168</v>
      </c>
      <c r="J66" s="3" t="s">
        <v>32</v>
      </c>
      <c r="K66" s="84" t="s">
        <v>33</v>
      </c>
      <c r="L66" s="3">
        <v>9040103</v>
      </c>
      <c r="M66" s="3">
        <v>500</v>
      </c>
      <c r="N66" s="3">
        <v>0</v>
      </c>
      <c r="O66" s="3">
        <v>600</v>
      </c>
      <c r="P66" s="3"/>
      <c r="Q66" s="3">
        <v>650</v>
      </c>
      <c r="R66" s="3"/>
      <c r="S66" s="114">
        <v>500</v>
      </c>
      <c r="T66" s="114">
        <v>0</v>
      </c>
      <c r="U66" s="158" t="str">
        <f>IFERROR(VLOOKUP(CONCATENATE("Totaal ",#REF!),#REF!,10,FALSE),"€ 0,00")</f>
        <v>€ 0,00</v>
      </c>
      <c r="V66" s="158" t="str">
        <f>IFERROR(VLOOKUP(CONCATENATE("Totaal ",#REF!),#REF!,11,FALSE),"€ 0,00")</f>
        <v>€ 0,00</v>
      </c>
      <c r="W66" s="246">
        <v>235.95</v>
      </c>
      <c r="X66" s="245"/>
      <c r="Y66" s="243">
        <v>246</v>
      </c>
      <c r="Z66" s="243"/>
      <c r="AA66" s="3"/>
      <c r="AB66" s="3"/>
    </row>
    <row r="67" spans="1:40" s="1" customFormat="1" ht="33.75" customHeight="1" thickBot="1">
      <c r="A67" s="2"/>
      <c r="B67" s="5"/>
      <c r="C67" s="3" t="s">
        <v>40</v>
      </c>
      <c r="D67" s="2" t="s">
        <v>173</v>
      </c>
      <c r="E67" s="3" t="s">
        <v>30</v>
      </c>
      <c r="F67" s="3" t="s">
        <v>30</v>
      </c>
      <c r="G67" s="3" t="s">
        <v>30</v>
      </c>
      <c r="H67" s="3" t="s">
        <v>30</v>
      </c>
      <c r="I67" s="4" t="s">
        <v>168</v>
      </c>
      <c r="J67" s="3" t="s">
        <v>174</v>
      </c>
      <c r="K67" s="84" t="s">
        <v>33</v>
      </c>
      <c r="L67" s="3">
        <v>9040104</v>
      </c>
      <c r="M67" s="46">
        <v>767</v>
      </c>
      <c r="N67" s="46">
        <v>140</v>
      </c>
      <c r="O67" s="3">
        <v>1000</v>
      </c>
      <c r="P67" s="3">
        <v>350</v>
      </c>
      <c r="Q67" s="3">
        <v>600</v>
      </c>
      <c r="R67" s="3">
        <v>200</v>
      </c>
      <c r="S67" s="114">
        <v>250</v>
      </c>
      <c r="T67" s="114">
        <v>0</v>
      </c>
      <c r="U67" s="158" t="str">
        <f>IFERROR(VLOOKUP(CONCATENATE("Totaal ",#REF!),#REF!,10,FALSE),"€ 0,00")</f>
        <v>€ 0,00</v>
      </c>
      <c r="V67" s="158" t="str">
        <f>IFERROR(VLOOKUP(CONCATENATE("Totaal ",#REF!),#REF!,11,FALSE),"€ 0,00")</f>
        <v>€ 0,00</v>
      </c>
      <c r="W67" s="246" t="s">
        <v>37</v>
      </c>
      <c r="X67" s="245" t="s">
        <v>37</v>
      </c>
      <c r="Y67" s="243">
        <v>1188.8900000000001</v>
      </c>
      <c r="Z67" s="243"/>
      <c r="AA67" s="3"/>
      <c r="AB67" s="3"/>
    </row>
    <row r="68" spans="1:40" s="1" customFormat="1" ht="33.75" customHeight="1" thickBot="1">
      <c r="A68" s="2"/>
      <c r="B68" s="5"/>
      <c r="C68" s="3" t="s">
        <v>142</v>
      </c>
      <c r="D68" s="79" t="s">
        <v>175</v>
      </c>
      <c r="E68" s="3" t="s">
        <v>100</v>
      </c>
      <c r="F68" s="3" t="s">
        <v>100</v>
      </c>
      <c r="G68" s="3" t="s">
        <v>100</v>
      </c>
      <c r="H68" s="3" t="s">
        <v>100</v>
      </c>
      <c r="I68" s="4" t="s">
        <v>168</v>
      </c>
      <c r="J68" s="3" t="s">
        <v>176</v>
      </c>
      <c r="K68" s="84" t="s">
        <v>33</v>
      </c>
      <c r="L68" s="3">
        <v>9040105</v>
      </c>
      <c r="M68" s="3">
        <v>2500</v>
      </c>
      <c r="N68" s="3"/>
      <c r="O68" s="3">
        <v>2600</v>
      </c>
      <c r="P68" s="3"/>
      <c r="Q68" s="3">
        <v>3000</v>
      </c>
      <c r="R68" s="3"/>
      <c r="S68" s="114">
        <v>500</v>
      </c>
      <c r="T68" s="114">
        <v>0</v>
      </c>
      <c r="U68" s="158" t="str">
        <f>IFERROR(VLOOKUP(CONCATENATE("Totaal ",#REF!),#REF!,10,FALSE),"€ 0,00")</f>
        <v>€ 0,00</v>
      </c>
      <c r="V68" s="158" t="str">
        <f>IFERROR(VLOOKUP(CONCATENATE("Totaal ",#REF!),#REF!,11,FALSE),"€ 0,00")</f>
        <v>€ 0,00</v>
      </c>
      <c r="W68" s="246">
        <v>425.32</v>
      </c>
      <c r="X68" s="245">
        <v>0</v>
      </c>
      <c r="Y68" s="243"/>
      <c r="Z68" s="243"/>
      <c r="AA68" s="3"/>
      <c r="AB68" s="3"/>
    </row>
    <row r="69" spans="1:40" s="1" customFormat="1" ht="33.75" customHeight="1" thickBot="1">
      <c r="A69" s="2"/>
      <c r="B69" s="5"/>
      <c r="C69" s="3" t="s">
        <v>177</v>
      </c>
      <c r="D69" s="79" t="s">
        <v>178</v>
      </c>
      <c r="E69" s="3" t="s">
        <v>30</v>
      </c>
      <c r="F69" s="3" t="s">
        <v>30</v>
      </c>
      <c r="G69" s="3" t="s">
        <v>30</v>
      </c>
      <c r="H69" s="3" t="s">
        <v>30</v>
      </c>
      <c r="I69" s="4" t="s">
        <v>168</v>
      </c>
      <c r="J69" s="3" t="s">
        <v>176</v>
      </c>
      <c r="K69" s="84" t="s">
        <v>33</v>
      </c>
      <c r="L69" s="3">
        <v>9040106</v>
      </c>
      <c r="M69" s="3">
        <v>0</v>
      </c>
      <c r="N69" s="3">
        <v>0</v>
      </c>
      <c r="O69" s="3"/>
      <c r="P69" s="3"/>
      <c r="Q69" s="3"/>
      <c r="R69" s="3"/>
      <c r="S69" s="114">
        <v>0</v>
      </c>
      <c r="T69" s="114">
        <v>0</v>
      </c>
      <c r="U69" s="158" t="str">
        <f>IFERROR(VLOOKUP(CONCATENATE("Totaal ",#REF!),#REF!,10,FALSE),"€ 0,00")</f>
        <v>€ 0,00</v>
      </c>
      <c r="V69" s="158" t="str">
        <f>IFERROR(VLOOKUP(CONCATENATE("Totaal ",#REF!),#REF!,11,FALSE),"€ 0,00")</f>
        <v>€ 0,00</v>
      </c>
      <c r="W69" s="243"/>
      <c r="X69" s="243"/>
      <c r="Y69" s="243"/>
      <c r="Z69" s="243"/>
      <c r="AA69" s="3"/>
      <c r="AB69" s="3"/>
    </row>
    <row r="70" spans="1:40" s="1" customFormat="1" ht="33.75" customHeight="1" thickBot="1">
      <c r="A70" s="2"/>
      <c r="B70" s="5"/>
      <c r="C70" s="3" t="s">
        <v>179</v>
      </c>
      <c r="D70" s="79" t="s">
        <v>180</v>
      </c>
      <c r="E70" s="3" t="s">
        <v>181</v>
      </c>
      <c r="F70" s="3" t="s">
        <v>181</v>
      </c>
      <c r="G70" s="3" t="s">
        <v>181</v>
      </c>
      <c r="H70" s="3" t="s">
        <v>181</v>
      </c>
      <c r="I70" s="4" t="s">
        <v>182</v>
      </c>
      <c r="J70" s="3" t="s">
        <v>183</v>
      </c>
      <c r="K70" s="84" t="s">
        <v>33</v>
      </c>
      <c r="L70" s="3">
        <v>9040107</v>
      </c>
      <c r="M70" s="3">
        <v>0</v>
      </c>
      <c r="N70" s="3">
        <v>0</v>
      </c>
      <c r="O70" s="3"/>
      <c r="P70" s="3"/>
      <c r="Q70" s="114"/>
      <c r="R70" s="114"/>
      <c r="S70" s="114">
        <v>0</v>
      </c>
      <c r="T70" s="114">
        <v>0</v>
      </c>
      <c r="U70" s="158" t="str">
        <f>IFERROR(VLOOKUP(CONCATENATE("Totaal ",#REF!),#REF!,10,FALSE),"€ 0,00")</f>
        <v>€ 0,00</v>
      </c>
      <c r="V70" s="158" t="str">
        <f>IFERROR(VLOOKUP(CONCATENATE("Totaal ",#REF!),#REF!,11,FALSE),"€ 0,00")</f>
        <v>€ 0,00</v>
      </c>
      <c r="W70" s="243"/>
      <c r="X70" s="243"/>
      <c r="Y70" s="243"/>
      <c r="Z70" s="243"/>
      <c r="AA70" s="3"/>
      <c r="AB70" s="3"/>
    </row>
    <row r="71" spans="1:40" s="1" customFormat="1" ht="33.75" customHeight="1" thickBot="1">
      <c r="A71" s="2"/>
      <c r="B71" s="5"/>
      <c r="C71" s="3" t="s">
        <v>184</v>
      </c>
      <c r="D71" s="79" t="s">
        <v>185</v>
      </c>
      <c r="E71" s="3" t="s">
        <v>186</v>
      </c>
      <c r="F71" s="3" t="s">
        <v>186</v>
      </c>
      <c r="G71" s="3" t="s">
        <v>186</v>
      </c>
      <c r="H71" s="3" t="s">
        <v>186</v>
      </c>
      <c r="I71" s="4" t="s">
        <v>168</v>
      </c>
      <c r="J71" s="3" t="s">
        <v>171</v>
      </c>
      <c r="K71" s="84" t="s">
        <v>33</v>
      </c>
      <c r="L71" s="3">
        <v>9040108</v>
      </c>
      <c r="M71" s="3">
        <v>0</v>
      </c>
      <c r="N71" s="3">
        <v>0</v>
      </c>
      <c r="O71" s="3"/>
      <c r="P71" s="3"/>
      <c r="Q71" s="3"/>
      <c r="R71" s="3"/>
      <c r="S71" s="114">
        <v>0</v>
      </c>
      <c r="T71" s="114">
        <v>0</v>
      </c>
      <c r="U71" s="158" t="str">
        <f>IFERROR(VLOOKUP(CONCATENATE("Totaal ",#REF!),#REF!,10,FALSE),"€ 0,00")</f>
        <v>€ 0,00</v>
      </c>
      <c r="V71" s="158" t="str">
        <f>IFERROR(VLOOKUP(CONCATENATE("Totaal ",#REF!),#REF!,11,FALSE),"€ 0,00")</f>
        <v>€ 0,00</v>
      </c>
      <c r="W71" s="243"/>
      <c r="X71" s="243"/>
      <c r="Y71" s="243"/>
      <c r="Z71" s="243"/>
      <c r="AA71" s="3"/>
      <c r="AB71" s="3"/>
    </row>
    <row r="72" spans="1:40" s="1" customFormat="1" ht="33.75" customHeight="1" thickBot="1">
      <c r="A72" s="2"/>
      <c r="B72" s="5"/>
      <c r="C72" s="3" t="s">
        <v>187</v>
      </c>
      <c r="D72" s="79" t="s">
        <v>188</v>
      </c>
      <c r="E72" s="3" t="s">
        <v>30</v>
      </c>
      <c r="F72" s="3" t="s">
        <v>30</v>
      </c>
      <c r="G72" s="3" t="s">
        <v>30</v>
      </c>
      <c r="H72" s="3" t="s">
        <v>30</v>
      </c>
      <c r="I72" s="4" t="s">
        <v>168</v>
      </c>
      <c r="J72" s="3" t="s">
        <v>189</v>
      </c>
      <c r="K72" s="84" t="s">
        <v>33</v>
      </c>
      <c r="L72" s="3">
        <v>9040109</v>
      </c>
      <c r="M72" s="3">
        <v>0</v>
      </c>
      <c r="N72" s="3">
        <v>0</v>
      </c>
      <c r="O72" s="3"/>
      <c r="P72" s="3"/>
      <c r="Q72" s="3"/>
      <c r="R72" s="3"/>
      <c r="S72" s="114">
        <v>0</v>
      </c>
      <c r="T72" s="114">
        <v>0</v>
      </c>
      <c r="U72" s="158" t="str">
        <f>IFERROR(VLOOKUP(CONCATENATE("Totaal ",#REF!),#REF!,10,FALSE),"€ 0,00")</f>
        <v>€ 0,00</v>
      </c>
      <c r="V72" s="158" t="str">
        <f>IFERROR(VLOOKUP(CONCATENATE("Totaal ",#REF!),#REF!,11,FALSE),"€ 0,00")</f>
        <v>€ 0,00</v>
      </c>
      <c r="W72" s="243"/>
      <c r="X72" s="243"/>
      <c r="Y72" s="243"/>
      <c r="Z72" s="243"/>
      <c r="AA72" s="3"/>
      <c r="AB72" s="3"/>
    </row>
    <row r="73" spans="1:40" s="1" customFormat="1" ht="33.75" customHeight="1" thickBot="1">
      <c r="A73" s="2"/>
      <c r="B73" s="5"/>
      <c r="C73" s="3" t="s">
        <v>190</v>
      </c>
      <c r="D73" s="79" t="s">
        <v>191</v>
      </c>
      <c r="E73" s="3" t="s">
        <v>192</v>
      </c>
      <c r="F73" s="3" t="s">
        <v>192</v>
      </c>
      <c r="G73" s="3" t="s">
        <v>192</v>
      </c>
      <c r="H73" s="3" t="s">
        <v>192</v>
      </c>
      <c r="I73" s="4" t="s">
        <v>193</v>
      </c>
      <c r="J73" s="3" t="s">
        <v>183</v>
      </c>
      <c r="K73" s="84" t="s">
        <v>33</v>
      </c>
      <c r="L73" s="3">
        <v>9040110</v>
      </c>
      <c r="M73" s="3">
        <v>0</v>
      </c>
      <c r="N73" s="3">
        <v>0</v>
      </c>
      <c r="O73" s="3"/>
      <c r="P73" s="3"/>
      <c r="Q73" s="3"/>
      <c r="R73" s="3"/>
      <c r="S73" s="114">
        <v>0</v>
      </c>
      <c r="T73" s="114">
        <v>0</v>
      </c>
      <c r="U73" s="158" t="str">
        <f>IFERROR(VLOOKUP(CONCATENATE("Totaal ",#REF!),#REF!,10,FALSE),"€ 0,00")</f>
        <v>€ 0,00</v>
      </c>
      <c r="V73" s="158" t="str">
        <f>IFERROR(VLOOKUP(CONCATENATE("Totaal ",#REF!),#REF!,11,FALSE),"€ 0,00")</f>
        <v>€ 0,00</v>
      </c>
      <c r="W73" s="243"/>
      <c r="X73" s="243"/>
      <c r="Y73" s="243"/>
      <c r="Z73" s="243"/>
      <c r="AA73" s="3"/>
      <c r="AB73" s="3"/>
    </row>
    <row r="74" spans="1:40" s="1" customFormat="1" ht="33.75" customHeight="1" thickBot="1">
      <c r="A74" s="2"/>
      <c r="B74" s="5"/>
      <c r="C74" s="3" t="s">
        <v>194</v>
      </c>
      <c r="D74" s="2" t="s">
        <v>195</v>
      </c>
      <c r="E74" s="3" t="s">
        <v>192</v>
      </c>
      <c r="F74" s="3" t="s">
        <v>192</v>
      </c>
      <c r="G74" s="3" t="s">
        <v>192</v>
      </c>
      <c r="H74" s="3" t="s">
        <v>192</v>
      </c>
      <c r="I74" s="4" t="s">
        <v>196</v>
      </c>
      <c r="J74" s="3" t="s">
        <v>197</v>
      </c>
      <c r="K74" s="84" t="s">
        <v>33</v>
      </c>
      <c r="L74" s="3">
        <v>9040111</v>
      </c>
      <c r="M74" s="3">
        <v>0</v>
      </c>
      <c r="N74" s="3">
        <v>0</v>
      </c>
      <c r="O74" s="3"/>
      <c r="P74" s="3"/>
      <c r="Q74" s="3"/>
      <c r="R74" s="3"/>
      <c r="S74" s="114">
        <v>0</v>
      </c>
      <c r="T74" s="114">
        <v>0</v>
      </c>
      <c r="U74" s="158" t="str">
        <f>IFERROR(VLOOKUP(CONCATENATE("Totaal ",#REF!),#REF!,10,FALSE),"€ 0,00")</f>
        <v>€ 0,00</v>
      </c>
      <c r="V74" s="158" t="str">
        <f>IFERROR(VLOOKUP(CONCATENATE("Totaal ",#REF!),#REF!,11,FALSE),"€ 0,00")</f>
        <v>€ 0,00</v>
      </c>
      <c r="W74" s="243"/>
      <c r="X74" s="243"/>
      <c r="Y74" s="243"/>
      <c r="Z74" s="243"/>
      <c r="AA74" s="3"/>
      <c r="AB74" s="3"/>
    </row>
    <row r="75" spans="1:40" s="45" customFormat="1" ht="33.75" customHeight="1" thickBot="1">
      <c r="A75" s="70"/>
      <c r="B75" s="51" t="s">
        <v>42</v>
      </c>
      <c r="C75" s="55"/>
      <c r="D75" s="329" t="s">
        <v>198</v>
      </c>
      <c r="E75" s="329"/>
      <c r="F75" s="329"/>
      <c r="G75" s="329"/>
      <c r="H75" s="329"/>
      <c r="I75" s="52"/>
      <c r="J75" s="53"/>
      <c r="K75" s="90"/>
      <c r="L75" s="52">
        <v>90402</v>
      </c>
      <c r="M75" s="54">
        <f t="shared" ref="M75:X75" si="22">SUM(M76:M81)</f>
        <v>5800</v>
      </c>
      <c r="N75" s="54">
        <f t="shared" si="22"/>
        <v>400</v>
      </c>
      <c r="O75" s="54">
        <f t="shared" si="22"/>
        <v>6500</v>
      </c>
      <c r="P75" s="54">
        <f t="shared" si="22"/>
        <v>450</v>
      </c>
      <c r="Q75" s="54">
        <f t="shared" si="22"/>
        <v>6700</v>
      </c>
      <c r="R75" s="54">
        <f t="shared" si="22"/>
        <v>600</v>
      </c>
      <c r="S75" s="292">
        <f t="shared" si="22"/>
        <v>2750</v>
      </c>
      <c r="T75" s="292">
        <f t="shared" si="22"/>
        <v>0</v>
      </c>
      <c r="U75" s="242">
        <f>SUM(U76:U81)</f>
        <v>0</v>
      </c>
      <c r="V75" s="242">
        <f>SUM(V76:V81)</f>
        <v>0</v>
      </c>
      <c r="W75" s="242">
        <f t="shared" si="22"/>
        <v>1737.1899999999998</v>
      </c>
      <c r="X75" s="242">
        <f t="shared" si="22"/>
        <v>0</v>
      </c>
      <c r="Y75" s="242">
        <v>2324.33</v>
      </c>
      <c r="Z75" s="242">
        <v>0</v>
      </c>
      <c r="AA75" s="54" t="s">
        <v>44</v>
      </c>
      <c r="AB75" s="54" t="s">
        <v>45</v>
      </c>
      <c r="AC75" s="49"/>
      <c r="AD75" s="49"/>
      <c r="AE75" s="49"/>
      <c r="AF75" s="49"/>
      <c r="AG75" s="49"/>
      <c r="AH75" s="49"/>
      <c r="AI75" s="49"/>
      <c r="AJ75" s="49"/>
      <c r="AK75" s="49"/>
      <c r="AL75" s="49"/>
      <c r="AM75" s="49"/>
      <c r="AN75" s="49"/>
    </row>
    <row r="76" spans="1:40" s="1" customFormat="1" ht="33.75" customHeight="1" thickBot="1">
      <c r="A76" s="2"/>
      <c r="B76" s="5"/>
      <c r="C76" s="3" t="s">
        <v>28</v>
      </c>
      <c r="D76" s="79" t="s">
        <v>199</v>
      </c>
      <c r="E76" s="3" t="s">
        <v>30</v>
      </c>
      <c r="F76" s="3" t="s">
        <v>30</v>
      </c>
      <c r="G76" s="3" t="s">
        <v>30</v>
      </c>
      <c r="H76" s="3" t="s">
        <v>30</v>
      </c>
      <c r="I76" s="4" t="s">
        <v>200</v>
      </c>
      <c r="J76" s="3" t="s">
        <v>197</v>
      </c>
      <c r="K76" s="84" t="s">
        <v>33</v>
      </c>
      <c r="L76" s="3">
        <v>9040201</v>
      </c>
      <c r="M76" s="3">
        <v>0</v>
      </c>
      <c r="N76" s="3">
        <v>0</v>
      </c>
      <c r="O76" s="3"/>
      <c r="P76" s="3"/>
      <c r="Q76" s="3"/>
      <c r="R76" s="3"/>
      <c r="S76" s="114">
        <v>0</v>
      </c>
      <c r="T76" s="114">
        <v>0</v>
      </c>
      <c r="U76" s="158" t="str">
        <f>IFERROR(VLOOKUP(CONCATENATE("Totaal ",#REF!),#REF!,10,FALSE),"€ 0,00")</f>
        <v>€ 0,00</v>
      </c>
      <c r="V76" s="158" t="str">
        <f>IFERROR(VLOOKUP(CONCATENATE("Totaal ",#REF!),#REF!,11,FALSE),"€ 0,00")</f>
        <v>€ 0,00</v>
      </c>
      <c r="W76" s="243"/>
      <c r="X76" s="243"/>
      <c r="Y76" s="243"/>
      <c r="Z76" s="243"/>
      <c r="AA76" s="3"/>
      <c r="AB76" s="3"/>
    </row>
    <row r="77" spans="1:40" s="1" customFormat="1" ht="33.75" customHeight="1" thickBot="1">
      <c r="A77" s="2"/>
      <c r="B77" s="5"/>
      <c r="C77" s="3" t="s">
        <v>34</v>
      </c>
      <c r="D77" s="79" t="s">
        <v>201</v>
      </c>
      <c r="E77" s="3" t="s">
        <v>30</v>
      </c>
      <c r="F77" s="3" t="s">
        <v>30</v>
      </c>
      <c r="G77" s="3" t="s">
        <v>30</v>
      </c>
      <c r="H77" s="3" t="s">
        <v>30</v>
      </c>
      <c r="I77" s="4" t="s">
        <v>202</v>
      </c>
      <c r="J77" s="3" t="s">
        <v>197</v>
      </c>
      <c r="K77" s="84" t="s">
        <v>33</v>
      </c>
      <c r="L77" s="3">
        <f>L76+1</f>
        <v>9040202</v>
      </c>
      <c r="M77" s="3">
        <v>2000</v>
      </c>
      <c r="N77" s="3">
        <v>400</v>
      </c>
      <c r="O77" s="3">
        <v>2500</v>
      </c>
      <c r="P77" s="3">
        <v>450</v>
      </c>
      <c r="Q77" s="3">
        <v>2500</v>
      </c>
      <c r="R77" s="3">
        <v>600</v>
      </c>
      <c r="S77" s="114">
        <v>2000</v>
      </c>
      <c r="T77" s="114">
        <v>0</v>
      </c>
      <c r="U77" s="158" t="str">
        <f>IFERROR(VLOOKUP(CONCATENATE("Totaal ",#REF!),#REF!,10,FALSE),"€ 0,00")</f>
        <v>€ 0,00</v>
      </c>
      <c r="V77" s="158" t="str">
        <f>IFERROR(VLOOKUP(CONCATENATE("Totaal ",#REF!),#REF!,11,FALSE),"€ 0,00")</f>
        <v>€ 0,00</v>
      </c>
      <c r="W77" s="244">
        <v>416.82</v>
      </c>
      <c r="X77" s="243" t="s">
        <v>37</v>
      </c>
      <c r="Y77" s="243">
        <v>119.33</v>
      </c>
      <c r="Z77" s="243"/>
      <c r="AA77" s="3"/>
      <c r="AB77" s="3"/>
    </row>
    <row r="78" spans="1:40" s="1" customFormat="1" ht="33.75" customHeight="1" thickBot="1">
      <c r="A78" s="2"/>
      <c r="B78" s="5"/>
      <c r="C78" s="3" t="s">
        <v>38</v>
      </c>
      <c r="D78" s="2" t="s">
        <v>203</v>
      </c>
      <c r="E78" s="3" t="s">
        <v>30</v>
      </c>
      <c r="F78" s="3" t="s">
        <v>30</v>
      </c>
      <c r="G78" s="3" t="s">
        <v>30</v>
      </c>
      <c r="H78" s="3" t="s">
        <v>30</v>
      </c>
      <c r="I78" s="4" t="s">
        <v>204</v>
      </c>
      <c r="J78" s="3" t="s">
        <v>197</v>
      </c>
      <c r="K78" s="84" t="s">
        <v>33</v>
      </c>
      <c r="L78" s="3">
        <f>L77+1</f>
        <v>9040203</v>
      </c>
      <c r="M78" s="3">
        <v>1800</v>
      </c>
      <c r="N78" s="3">
        <v>0</v>
      </c>
      <c r="O78" s="3">
        <v>1900</v>
      </c>
      <c r="P78" s="3"/>
      <c r="Q78" s="3">
        <v>2000</v>
      </c>
      <c r="R78" s="3"/>
      <c r="S78" s="114">
        <v>500</v>
      </c>
      <c r="T78" s="114"/>
      <c r="U78" s="158" t="str">
        <f>IFERROR(VLOOKUP(CONCATENATE("Totaal ",#REF!),#REF!,10,FALSE),"€ 0,00")</f>
        <v>€ 0,00</v>
      </c>
      <c r="V78" s="158" t="str">
        <f>IFERROR(VLOOKUP(CONCATENATE("Totaal ",#REF!),#REF!,11,FALSE),"€ 0,00")</f>
        <v>€ 0,00</v>
      </c>
      <c r="W78" s="244">
        <v>1320.37</v>
      </c>
      <c r="X78" s="243"/>
      <c r="Y78" s="243">
        <v>2205</v>
      </c>
      <c r="Z78" s="243"/>
      <c r="AA78" s="3"/>
      <c r="AB78" s="3"/>
    </row>
    <row r="79" spans="1:40" s="1" customFormat="1" ht="33.75" customHeight="1" thickBot="1">
      <c r="A79" s="2"/>
      <c r="B79" s="5"/>
      <c r="C79" s="3" t="s">
        <v>40</v>
      </c>
      <c r="D79" s="79" t="s">
        <v>205</v>
      </c>
      <c r="E79" s="3" t="s">
        <v>30</v>
      </c>
      <c r="F79" s="3" t="s">
        <v>30</v>
      </c>
      <c r="G79" s="3" t="s">
        <v>30</v>
      </c>
      <c r="H79" s="3" t="s">
        <v>30</v>
      </c>
      <c r="I79" s="4" t="s">
        <v>206</v>
      </c>
      <c r="J79" s="3" t="s">
        <v>197</v>
      </c>
      <c r="K79" s="84" t="s">
        <v>33</v>
      </c>
      <c r="L79" s="3">
        <f>L78+1</f>
        <v>9040204</v>
      </c>
      <c r="M79" s="3">
        <v>0</v>
      </c>
      <c r="N79" s="3">
        <v>0</v>
      </c>
      <c r="O79" s="3"/>
      <c r="P79" s="3"/>
      <c r="Q79" s="3"/>
      <c r="R79" s="3"/>
      <c r="S79" s="114">
        <v>0</v>
      </c>
      <c r="T79" s="114">
        <v>0</v>
      </c>
      <c r="U79" s="158" t="str">
        <f>IFERROR(VLOOKUP(CONCATENATE("Totaal ",#REF!),#REF!,10,FALSE),"€ 0,00")</f>
        <v>€ 0,00</v>
      </c>
      <c r="V79" s="158" t="str">
        <f>IFERROR(VLOOKUP(CONCATENATE("Totaal ",#REF!),#REF!,11,FALSE),"€ 0,00")</f>
        <v>€ 0,00</v>
      </c>
      <c r="W79" s="243"/>
      <c r="X79" s="243"/>
      <c r="Y79" s="243"/>
      <c r="Z79" s="243"/>
      <c r="AA79" s="3"/>
      <c r="AB79" s="3"/>
    </row>
    <row r="80" spans="1:40" s="1" customFormat="1" ht="33.75" customHeight="1" thickBot="1">
      <c r="A80" s="2"/>
      <c r="B80" s="5"/>
      <c r="C80" s="3" t="s">
        <v>142</v>
      </c>
      <c r="D80" s="79" t="s">
        <v>207</v>
      </c>
      <c r="E80" s="3" t="s">
        <v>208</v>
      </c>
      <c r="F80" s="3" t="s">
        <v>208</v>
      </c>
      <c r="G80" s="3" t="s">
        <v>208</v>
      </c>
      <c r="H80" s="3" t="s">
        <v>208</v>
      </c>
      <c r="I80" s="4" t="s">
        <v>209</v>
      </c>
      <c r="J80" s="3" t="s">
        <v>197</v>
      </c>
      <c r="K80" s="84" t="s">
        <v>33</v>
      </c>
      <c r="L80" s="3">
        <f>L79+1</f>
        <v>9040205</v>
      </c>
      <c r="M80" s="3">
        <v>0</v>
      </c>
      <c r="N80" s="3">
        <v>0</v>
      </c>
      <c r="O80" s="3"/>
      <c r="P80" s="3"/>
      <c r="Q80" s="3"/>
      <c r="R80" s="3"/>
      <c r="S80" s="114">
        <v>250</v>
      </c>
      <c r="T80" s="114">
        <v>0</v>
      </c>
      <c r="U80" s="158" t="str">
        <f>IFERROR(VLOOKUP(CONCATENATE("Totaal ",#REF!),#REF!,10,FALSE),"€ 0,00")</f>
        <v>€ 0,00</v>
      </c>
      <c r="V80" s="158" t="str">
        <f>IFERROR(VLOOKUP(CONCATENATE("Totaal ",#REF!),#REF!,11,FALSE),"€ 0,00")</f>
        <v>€ 0,00</v>
      </c>
      <c r="W80" s="243"/>
      <c r="X80" s="243"/>
      <c r="Y80" s="243"/>
      <c r="Z80" s="243"/>
      <c r="AA80" s="3"/>
      <c r="AB80" s="3"/>
    </row>
    <row r="81" spans="1:40" s="1" customFormat="1" ht="33.75" customHeight="1" thickBot="1">
      <c r="A81" s="2"/>
      <c r="B81" s="5"/>
      <c r="C81" s="3" t="s">
        <v>177</v>
      </c>
      <c r="D81" s="79" t="s">
        <v>210</v>
      </c>
      <c r="E81" s="3" t="s">
        <v>30</v>
      </c>
      <c r="F81" s="3" t="s">
        <v>30</v>
      </c>
      <c r="G81" s="3" t="s">
        <v>30</v>
      </c>
      <c r="H81" s="3" t="s">
        <v>30</v>
      </c>
      <c r="I81" s="4" t="s">
        <v>211</v>
      </c>
      <c r="J81" s="3" t="s">
        <v>197</v>
      </c>
      <c r="K81" s="84" t="s">
        <v>33</v>
      </c>
      <c r="L81" s="3">
        <f>L80+1</f>
        <v>9040206</v>
      </c>
      <c r="M81" s="3">
        <v>2000</v>
      </c>
      <c r="N81" s="3">
        <v>0</v>
      </c>
      <c r="O81" s="3">
        <v>2100</v>
      </c>
      <c r="P81" s="3">
        <v>0</v>
      </c>
      <c r="Q81" s="3">
        <v>2200</v>
      </c>
      <c r="R81" s="3">
        <v>0</v>
      </c>
      <c r="S81" s="114">
        <v>0</v>
      </c>
      <c r="T81" s="114">
        <v>0</v>
      </c>
      <c r="U81" s="158" t="str">
        <f>IFERROR(VLOOKUP(CONCATENATE("Totaal ",#REF!),#REF!,10,FALSE),"€ 0,00")</f>
        <v>€ 0,00</v>
      </c>
      <c r="V81" s="158" t="str">
        <f>IFERROR(VLOOKUP(CONCATENATE("Totaal ",#REF!),#REF!,11,FALSE),"€ 0,00")</f>
        <v>€ 0,00</v>
      </c>
      <c r="W81" s="243"/>
      <c r="X81" s="243"/>
      <c r="Y81" s="243"/>
      <c r="Z81" s="243"/>
      <c r="AA81" s="3"/>
      <c r="AB81" s="3"/>
    </row>
    <row r="82" spans="1:40" s="12" customFormat="1" ht="33.75" customHeight="1" thickBot="1">
      <c r="A82" s="21" t="s">
        <v>212</v>
      </c>
      <c r="B82" s="22"/>
      <c r="C82" s="22"/>
      <c r="D82" s="331" t="s">
        <v>213</v>
      </c>
      <c r="E82" s="331"/>
      <c r="F82" s="331"/>
      <c r="G82" s="331"/>
      <c r="H82" s="331"/>
      <c r="I82" s="37" t="s">
        <v>214</v>
      </c>
      <c r="J82" s="38"/>
      <c r="K82" s="39"/>
      <c r="L82" s="38">
        <v>905</v>
      </c>
      <c r="M82" s="39">
        <f t="shared" ref="M82:AB82" si="23">SUM(M83,M87,M91,M94)</f>
        <v>80450</v>
      </c>
      <c r="N82" s="39">
        <f t="shared" si="23"/>
        <v>0</v>
      </c>
      <c r="O82" s="39">
        <f t="shared" si="23"/>
        <v>27350</v>
      </c>
      <c r="P82" s="39">
        <f t="shared" si="23"/>
        <v>0</v>
      </c>
      <c r="Q82" s="39">
        <f t="shared" si="23"/>
        <v>44600</v>
      </c>
      <c r="R82" s="39">
        <f t="shared" si="23"/>
        <v>0</v>
      </c>
      <c r="S82" s="298">
        <f>SUM(S83,S87,S91,S94)</f>
        <v>31500</v>
      </c>
      <c r="T82" s="298">
        <f t="shared" ref="T82" si="24">SUM(T83,T87,T91,T94)</f>
        <v>0</v>
      </c>
      <c r="U82" s="247">
        <f>SUM(U83+U87+U91+U94)</f>
        <v>0</v>
      </c>
      <c r="V82" s="247">
        <f>SUM(V83+V87+V91+V94)</f>
        <v>0</v>
      </c>
      <c r="W82" s="247">
        <f t="shared" si="23"/>
        <v>61927.61</v>
      </c>
      <c r="X82" s="247">
        <f t="shared" si="23"/>
        <v>0</v>
      </c>
      <c r="Y82" s="247">
        <v>19020.36</v>
      </c>
      <c r="Z82" s="247">
        <f>SUM(Z83,Z87,Z91,Z94)</f>
        <v>0</v>
      </c>
      <c r="AA82" s="39">
        <f t="shared" si="23"/>
        <v>0</v>
      </c>
      <c r="AB82" s="39">
        <f t="shared" si="23"/>
        <v>0</v>
      </c>
      <c r="AC82" s="6"/>
      <c r="AD82" s="6"/>
      <c r="AE82" s="6"/>
      <c r="AF82" s="6"/>
      <c r="AG82" s="6"/>
      <c r="AH82" s="6"/>
      <c r="AI82" s="6"/>
      <c r="AJ82" s="6"/>
      <c r="AK82" s="6"/>
      <c r="AL82" s="6"/>
      <c r="AM82" s="6"/>
      <c r="AN82" s="6"/>
    </row>
    <row r="83" spans="1:40" s="36" customFormat="1" ht="33.75" customHeight="1" thickBot="1">
      <c r="A83" s="23"/>
      <c r="B83" s="24" t="s">
        <v>24</v>
      </c>
      <c r="C83" s="80"/>
      <c r="D83" s="332" t="s">
        <v>215</v>
      </c>
      <c r="E83" s="332"/>
      <c r="F83" s="332"/>
      <c r="G83" s="332"/>
      <c r="H83" s="332"/>
      <c r="I83" s="52" t="s">
        <v>216</v>
      </c>
      <c r="J83" s="53"/>
      <c r="K83" s="90"/>
      <c r="L83" s="52">
        <v>90501</v>
      </c>
      <c r="M83" s="54">
        <f t="shared" ref="M83:AB83" si="25">SUM(M84:M86)</f>
        <v>8650</v>
      </c>
      <c r="N83" s="54">
        <f t="shared" si="25"/>
        <v>0</v>
      </c>
      <c r="O83" s="54">
        <f t="shared" si="25"/>
        <v>8700</v>
      </c>
      <c r="P83" s="54">
        <f t="shared" si="25"/>
        <v>0</v>
      </c>
      <c r="Q83" s="54">
        <f t="shared" si="25"/>
        <v>7500</v>
      </c>
      <c r="R83" s="54">
        <f t="shared" si="25"/>
        <v>0</v>
      </c>
      <c r="S83" s="292">
        <f t="shared" si="25"/>
        <v>3500</v>
      </c>
      <c r="T83" s="292">
        <f t="shared" si="25"/>
        <v>0</v>
      </c>
      <c r="U83" s="242">
        <f>SUM(U84:U86)</f>
        <v>0</v>
      </c>
      <c r="V83" s="242">
        <f>SUM(V84:V86)</f>
        <v>0</v>
      </c>
      <c r="W83" s="242">
        <f t="shared" si="25"/>
        <v>1107.57</v>
      </c>
      <c r="X83" s="242">
        <f t="shared" si="25"/>
        <v>0</v>
      </c>
      <c r="Y83" s="242">
        <v>6654.2</v>
      </c>
      <c r="Z83" s="242">
        <f>SUM(Z85:Z86)</f>
        <v>0</v>
      </c>
      <c r="AA83" s="54">
        <f t="shared" si="25"/>
        <v>0</v>
      </c>
      <c r="AB83" s="54">
        <f t="shared" si="25"/>
        <v>0</v>
      </c>
      <c r="AC83" s="29"/>
      <c r="AD83" s="29"/>
      <c r="AE83" s="29"/>
      <c r="AF83" s="29"/>
      <c r="AG83" s="29"/>
      <c r="AH83" s="29"/>
      <c r="AI83" s="29"/>
      <c r="AJ83" s="29"/>
      <c r="AK83" s="29"/>
      <c r="AL83" s="29"/>
      <c r="AM83" s="29"/>
      <c r="AN83" s="29"/>
    </row>
    <row r="84" spans="1:40" s="1" customFormat="1" ht="33.75" customHeight="1" thickBot="1">
      <c r="A84" s="2"/>
      <c r="B84" s="5"/>
      <c r="C84" s="3" t="s">
        <v>28</v>
      </c>
      <c r="D84" s="5" t="s">
        <v>217</v>
      </c>
      <c r="E84" s="3" t="s">
        <v>100</v>
      </c>
      <c r="F84" s="3" t="s">
        <v>100</v>
      </c>
      <c r="G84" s="3" t="s">
        <v>100</v>
      </c>
      <c r="H84" s="3" t="s">
        <v>100</v>
      </c>
      <c r="I84" s="4"/>
      <c r="J84" s="3" t="s">
        <v>136</v>
      </c>
      <c r="K84" s="84" t="s">
        <v>33</v>
      </c>
      <c r="L84" s="3">
        <v>9050101</v>
      </c>
      <c r="M84" s="46">
        <v>0</v>
      </c>
      <c r="N84" s="46">
        <v>0</v>
      </c>
      <c r="O84" s="3"/>
      <c r="P84" s="3"/>
      <c r="Q84" s="3"/>
      <c r="R84" s="3"/>
      <c r="S84" s="114">
        <v>0</v>
      </c>
      <c r="T84" s="114">
        <v>0</v>
      </c>
      <c r="U84" s="158" t="str">
        <f>IFERROR(VLOOKUP(CONCATENATE("Totaal ",#REF!),#REF!,10,FALSE),"€ 0,00")</f>
        <v>€ 0,00</v>
      </c>
      <c r="V84" s="158" t="str">
        <f>IFERROR(VLOOKUP(CONCATENATE("Totaal ",#REF!),#REF!,11,FALSE),"€ 0,00")</f>
        <v>€ 0,00</v>
      </c>
      <c r="W84" s="246">
        <v>0</v>
      </c>
      <c r="X84" s="246">
        <v>0</v>
      </c>
      <c r="Y84" s="243">
        <v>0</v>
      </c>
      <c r="Z84" s="260"/>
      <c r="AA84" s="3"/>
      <c r="AB84" s="3"/>
    </row>
    <row r="85" spans="1:40" s="1" customFormat="1" ht="33.75" customHeight="1" thickBot="1">
      <c r="A85" s="2"/>
      <c r="B85" s="5"/>
      <c r="C85" s="3" t="s">
        <v>34</v>
      </c>
      <c r="D85" s="3" t="s">
        <v>218</v>
      </c>
      <c r="E85" s="3" t="s">
        <v>219</v>
      </c>
      <c r="F85" s="3" t="s">
        <v>219</v>
      </c>
      <c r="G85" s="3" t="s">
        <v>219</v>
      </c>
      <c r="H85" s="3" t="s">
        <v>219</v>
      </c>
      <c r="I85" s="4"/>
      <c r="J85" s="3" t="s">
        <v>136</v>
      </c>
      <c r="K85" s="84" t="s">
        <v>33</v>
      </c>
      <c r="L85" s="3">
        <v>9050102</v>
      </c>
      <c r="M85" s="46">
        <f>500+650</f>
        <v>1150</v>
      </c>
      <c r="N85" s="46">
        <v>0</v>
      </c>
      <c r="O85" s="3">
        <v>1200</v>
      </c>
      <c r="P85" s="3"/>
      <c r="Q85" s="3">
        <v>1300</v>
      </c>
      <c r="R85" s="3"/>
      <c r="S85" s="114">
        <v>2000</v>
      </c>
      <c r="T85" s="114">
        <v>0</v>
      </c>
      <c r="U85" s="158" t="str">
        <f>IFERROR(VLOOKUP(CONCATENATE("Totaal ",#REF!),#REF!,10,FALSE),"€ 0,00")</f>
        <v>€ 0,00</v>
      </c>
      <c r="V85" s="158" t="str">
        <f>IFERROR(VLOOKUP(CONCATENATE("Totaal ",#REF!),#REF!,11,FALSE),"€ 0,00")</f>
        <v>€ 0,00</v>
      </c>
      <c r="W85" s="246">
        <v>0</v>
      </c>
      <c r="X85" s="246">
        <v>0</v>
      </c>
      <c r="Y85" s="243">
        <v>1421.15</v>
      </c>
      <c r="Z85" s="243">
        <v>0</v>
      </c>
      <c r="AA85" s="3"/>
      <c r="AB85" s="3"/>
    </row>
    <row r="86" spans="1:40" s="1" customFormat="1" ht="33.75" customHeight="1" thickBot="1">
      <c r="A86" s="2"/>
      <c r="B86" s="5"/>
      <c r="C86" s="3" t="s">
        <v>38</v>
      </c>
      <c r="D86" s="3" t="s">
        <v>220</v>
      </c>
      <c r="E86" s="3" t="s">
        <v>219</v>
      </c>
      <c r="F86" s="3" t="s">
        <v>219</v>
      </c>
      <c r="G86" s="3" t="s">
        <v>219</v>
      </c>
      <c r="H86" s="3" t="s">
        <v>219</v>
      </c>
      <c r="I86" s="4"/>
      <c r="J86" s="3" t="s">
        <v>136</v>
      </c>
      <c r="K86" s="84" t="s">
        <v>33</v>
      </c>
      <c r="L86" s="3">
        <v>9050103</v>
      </c>
      <c r="M86" s="46">
        <f>500+2000+5000</f>
        <v>7500</v>
      </c>
      <c r="N86" s="46">
        <v>0</v>
      </c>
      <c r="O86" s="3">
        <v>7500</v>
      </c>
      <c r="P86" s="3"/>
      <c r="Q86" s="3">
        <v>6200</v>
      </c>
      <c r="R86" s="3"/>
      <c r="S86" s="114">
        <v>1500</v>
      </c>
      <c r="T86" s="114">
        <v>0</v>
      </c>
      <c r="U86" s="158" t="str">
        <f>IFERROR(VLOOKUP(CONCATENATE("Totaal ",#REF!),#REF!,10,FALSE),"€ 0,00")</f>
        <v>€ 0,00</v>
      </c>
      <c r="V86" s="158" t="str">
        <f>IFERROR(VLOOKUP(CONCATENATE("Totaal ",#REF!),#REF!,11,FALSE),"€ 0,00")</f>
        <v>€ 0,00</v>
      </c>
      <c r="W86" s="246">
        <v>1107.57</v>
      </c>
      <c r="X86" s="246">
        <v>0</v>
      </c>
      <c r="Y86" s="243">
        <v>5233.05</v>
      </c>
      <c r="Z86" s="243"/>
      <c r="AA86" s="3"/>
      <c r="AB86" s="3"/>
    </row>
    <row r="87" spans="1:40" s="36" customFormat="1" ht="33.75" customHeight="1" thickBot="1">
      <c r="A87" s="23"/>
      <c r="B87" s="80" t="s">
        <v>42</v>
      </c>
      <c r="C87" s="81"/>
      <c r="D87" s="332" t="s">
        <v>221</v>
      </c>
      <c r="E87" s="332"/>
      <c r="F87" s="332"/>
      <c r="G87" s="332"/>
      <c r="H87" s="332"/>
      <c r="I87" s="52" t="s">
        <v>222</v>
      </c>
      <c r="J87" s="53"/>
      <c r="K87" s="90"/>
      <c r="L87" s="52">
        <v>90502</v>
      </c>
      <c r="M87" s="54">
        <f t="shared" ref="M87:X87" si="26">SUM(M88:M90)</f>
        <v>67300</v>
      </c>
      <c r="N87" s="54">
        <f t="shared" si="26"/>
        <v>0</v>
      </c>
      <c r="O87" s="54">
        <f t="shared" si="26"/>
        <v>12650</v>
      </c>
      <c r="P87" s="54">
        <f t="shared" si="26"/>
        <v>0</v>
      </c>
      <c r="Q87" s="54">
        <f t="shared" si="26"/>
        <v>32500</v>
      </c>
      <c r="R87" s="54">
        <f t="shared" si="26"/>
        <v>0</v>
      </c>
      <c r="S87" s="292">
        <f t="shared" si="26"/>
        <v>19500</v>
      </c>
      <c r="T87" s="292">
        <f t="shared" si="26"/>
        <v>0</v>
      </c>
      <c r="U87" s="242">
        <f>SUM(U88:U90)</f>
        <v>0</v>
      </c>
      <c r="V87" s="242">
        <f>SUM(V88:V90)</f>
        <v>0</v>
      </c>
      <c r="W87" s="242">
        <f t="shared" si="26"/>
        <v>55665.440000000002</v>
      </c>
      <c r="X87" s="242">
        <f t="shared" si="26"/>
        <v>0</v>
      </c>
      <c r="Y87" s="242">
        <v>5520.87</v>
      </c>
      <c r="Z87" s="242">
        <f>SUM(Z88:Z90)</f>
        <v>0</v>
      </c>
      <c r="AA87" s="54">
        <f t="shared" ref="AA87:AB87" si="27">SUM(AA88:AA90)</f>
        <v>0</v>
      </c>
      <c r="AB87" s="54">
        <f t="shared" si="27"/>
        <v>0</v>
      </c>
      <c r="AC87" s="29"/>
      <c r="AD87" s="29"/>
      <c r="AE87" s="29"/>
      <c r="AF87" s="116"/>
      <c r="AG87" s="29"/>
      <c r="AH87" s="29"/>
      <c r="AI87" s="29"/>
      <c r="AJ87" s="29"/>
      <c r="AK87" s="29"/>
      <c r="AL87" s="29"/>
      <c r="AM87" s="29"/>
      <c r="AN87" s="29"/>
    </row>
    <row r="88" spans="1:40" s="1" customFormat="1" ht="33.75" customHeight="1" thickBot="1">
      <c r="A88" s="2"/>
      <c r="B88" s="5"/>
      <c r="C88" s="3" t="s">
        <v>28</v>
      </c>
      <c r="D88" s="5" t="s">
        <v>223</v>
      </c>
      <c r="E88" s="3" t="s">
        <v>100</v>
      </c>
      <c r="F88" s="3" t="s">
        <v>100</v>
      </c>
      <c r="G88" s="3" t="s">
        <v>100</v>
      </c>
      <c r="H88" s="3" t="s">
        <v>100</v>
      </c>
      <c r="I88" s="4"/>
      <c r="J88" s="3" t="s">
        <v>136</v>
      </c>
      <c r="K88" s="84" t="s">
        <v>33</v>
      </c>
      <c r="L88" s="3">
        <v>9050201</v>
      </c>
      <c r="M88" s="46">
        <v>0</v>
      </c>
      <c r="N88" s="46">
        <v>0</v>
      </c>
      <c r="O88" s="3"/>
      <c r="P88" s="3"/>
      <c r="Q88" s="3"/>
      <c r="R88" s="3"/>
      <c r="S88" s="114">
        <v>0</v>
      </c>
      <c r="T88" s="114">
        <v>0</v>
      </c>
      <c r="U88" s="158" t="str">
        <f>IFERROR(VLOOKUP(CONCATENATE("Totaal ",#REF!),#REF!,10,FALSE),"€ 0,00")</f>
        <v>€ 0,00</v>
      </c>
      <c r="V88" s="158" t="str">
        <f>IFERROR(VLOOKUP(CONCATENATE("Totaal ",#REF!),#REF!,11,FALSE),"€ 0,00")</f>
        <v>€ 0,00</v>
      </c>
      <c r="W88" s="244">
        <v>0</v>
      </c>
      <c r="X88" s="244">
        <v>0</v>
      </c>
      <c r="Y88" s="243">
        <v>0</v>
      </c>
      <c r="Z88" s="243">
        <v>0</v>
      </c>
      <c r="AA88" s="3"/>
      <c r="AB88" s="3"/>
    </row>
    <row r="89" spans="1:40" s="1" customFormat="1" ht="33.75" customHeight="1" thickBot="1">
      <c r="A89" s="2"/>
      <c r="B89" s="5"/>
      <c r="C89" s="3" t="s">
        <v>34</v>
      </c>
      <c r="D89" s="3" t="s">
        <v>224</v>
      </c>
      <c r="E89" s="3" t="s">
        <v>219</v>
      </c>
      <c r="F89" s="3" t="s">
        <v>219</v>
      </c>
      <c r="G89" s="3" t="s">
        <v>219</v>
      </c>
      <c r="H89" s="3" t="s">
        <v>219</v>
      </c>
      <c r="I89" s="4"/>
      <c r="J89" s="3" t="s">
        <v>136</v>
      </c>
      <c r="K89" s="119" t="s">
        <v>33</v>
      </c>
      <c r="L89" s="3">
        <v>9050202</v>
      </c>
      <c r="M89" s="46">
        <f>60400+600+5000+500</f>
        <v>66500</v>
      </c>
      <c r="N89" s="46">
        <v>0</v>
      </c>
      <c r="O89" s="3">
        <v>11750</v>
      </c>
      <c r="P89" s="3"/>
      <c r="Q89" s="3">
        <v>31400</v>
      </c>
      <c r="R89" s="3"/>
      <c r="S89" s="114">
        <v>17500</v>
      </c>
      <c r="T89" s="114">
        <v>0</v>
      </c>
      <c r="U89" s="158" t="str">
        <f>IFERROR(VLOOKUP(CONCATENATE("Totaal ",#REF!),#REF!,10,FALSE),"€ 0,00")</f>
        <v>€ 0,00</v>
      </c>
      <c r="V89" s="158" t="str">
        <f>IFERROR(VLOOKUP(CONCATENATE("Totaal ",#REF!),#REF!,11,FALSE),"€ 0,00")</f>
        <v>€ 0,00</v>
      </c>
      <c r="W89" s="244">
        <v>55665.440000000002</v>
      </c>
      <c r="X89" s="244">
        <v>0</v>
      </c>
      <c r="Y89" s="243">
        <v>5520.87</v>
      </c>
      <c r="Z89" s="243">
        <v>0</v>
      </c>
      <c r="AA89" s="3"/>
      <c r="AB89" s="3"/>
    </row>
    <row r="90" spans="1:40" s="1" customFormat="1" ht="33.75" customHeight="1" thickBot="1">
      <c r="A90" s="2"/>
      <c r="B90" s="5"/>
      <c r="C90" s="3" t="s">
        <v>38</v>
      </c>
      <c r="D90" s="3" t="s">
        <v>225</v>
      </c>
      <c r="E90" s="3" t="s">
        <v>100</v>
      </c>
      <c r="F90" s="3" t="s">
        <v>100</v>
      </c>
      <c r="G90" s="3" t="s">
        <v>100</v>
      </c>
      <c r="H90" s="3" t="s">
        <v>100</v>
      </c>
      <c r="I90" s="4"/>
      <c r="J90" s="3" t="s">
        <v>136</v>
      </c>
      <c r="K90" s="119" t="s">
        <v>33</v>
      </c>
      <c r="L90" s="3">
        <v>9050203</v>
      </c>
      <c r="M90" s="46">
        <f>500+300</f>
        <v>800</v>
      </c>
      <c r="N90" s="46">
        <v>0</v>
      </c>
      <c r="O90" s="3">
        <v>900</v>
      </c>
      <c r="P90" s="3"/>
      <c r="Q90" s="3">
        <v>1100</v>
      </c>
      <c r="R90" s="3"/>
      <c r="S90" s="114">
        <v>2000</v>
      </c>
      <c r="T90" s="114">
        <v>0</v>
      </c>
      <c r="U90" s="158" t="str">
        <f>IFERROR(VLOOKUP(CONCATENATE("Totaal ",#REF!),#REF!,10,FALSE),"€ 0,00")</f>
        <v>€ 0,00</v>
      </c>
      <c r="V90" s="158" t="str">
        <f>IFERROR(VLOOKUP(CONCATENATE("Totaal ",#REF!),#REF!,11,FALSE),"€ 0,00")</f>
        <v>€ 0,00</v>
      </c>
      <c r="W90" s="244" t="s">
        <v>37</v>
      </c>
      <c r="X90" s="244">
        <v>0</v>
      </c>
      <c r="Y90" s="243">
        <v>0</v>
      </c>
      <c r="Z90" s="243">
        <v>0</v>
      </c>
      <c r="AA90" s="3"/>
      <c r="AB90" s="3"/>
    </row>
    <row r="91" spans="1:40" s="36" customFormat="1" ht="33.75" customHeight="1" thickBot="1">
      <c r="A91" s="23"/>
      <c r="B91" s="24" t="s">
        <v>52</v>
      </c>
      <c r="C91" s="80"/>
      <c r="D91" s="332" t="s">
        <v>226</v>
      </c>
      <c r="E91" s="332"/>
      <c r="F91" s="332"/>
      <c r="G91" s="332"/>
      <c r="H91" s="332"/>
      <c r="I91" s="52" t="s">
        <v>227</v>
      </c>
      <c r="J91" s="53"/>
      <c r="K91" s="90"/>
      <c r="L91" s="52">
        <v>90503</v>
      </c>
      <c r="M91" s="54">
        <f t="shared" ref="M91:X91" si="28">SUM(M92:M93)</f>
        <v>4000</v>
      </c>
      <c r="N91" s="54">
        <f t="shared" si="28"/>
        <v>0</v>
      </c>
      <c r="O91" s="54">
        <f t="shared" si="28"/>
        <v>5000</v>
      </c>
      <c r="P91" s="54">
        <f t="shared" si="28"/>
        <v>0</v>
      </c>
      <c r="Q91" s="54">
        <f t="shared" si="28"/>
        <v>3100</v>
      </c>
      <c r="R91" s="54">
        <f t="shared" si="28"/>
        <v>0</v>
      </c>
      <c r="S91" s="292">
        <f t="shared" si="28"/>
        <v>6500</v>
      </c>
      <c r="T91" s="292">
        <f t="shared" si="28"/>
        <v>0</v>
      </c>
      <c r="U91" s="242">
        <f>SUM(U92:U93)</f>
        <v>0</v>
      </c>
      <c r="V91" s="242">
        <f>SUM(V92:V93)</f>
        <v>0</v>
      </c>
      <c r="W91" s="242">
        <f t="shared" si="28"/>
        <v>5154.6000000000004</v>
      </c>
      <c r="X91" s="242">
        <f t="shared" si="28"/>
        <v>0</v>
      </c>
      <c r="Y91" s="242">
        <v>1908.49</v>
      </c>
      <c r="Z91" s="242">
        <f>SUM(Z92:Z93)</f>
        <v>0</v>
      </c>
      <c r="AA91" s="54">
        <f t="shared" ref="AA91:AB91" si="29">SUM(AA92:AA93)</f>
        <v>0</v>
      </c>
      <c r="AB91" s="54">
        <f t="shared" si="29"/>
        <v>0</v>
      </c>
      <c r="AC91" s="29"/>
      <c r="AD91" s="29"/>
      <c r="AE91" s="29"/>
      <c r="AF91" s="29"/>
      <c r="AG91" s="29"/>
      <c r="AH91" s="29"/>
      <c r="AI91" s="29"/>
      <c r="AJ91" s="29"/>
      <c r="AK91" s="29"/>
      <c r="AL91" s="29"/>
      <c r="AM91" s="29"/>
      <c r="AN91" s="29"/>
    </row>
    <row r="92" spans="1:40" s="1" customFormat="1" ht="33.75" customHeight="1" thickBot="1">
      <c r="A92" s="2"/>
      <c r="B92" s="5"/>
      <c r="C92" s="3" t="s">
        <v>28</v>
      </c>
      <c r="D92" s="5" t="s">
        <v>228</v>
      </c>
      <c r="E92" s="3" t="s">
        <v>219</v>
      </c>
      <c r="F92" s="3" t="s">
        <v>219</v>
      </c>
      <c r="G92" s="3" t="s">
        <v>219</v>
      </c>
      <c r="H92" s="3" t="s">
        <v>219</v>
      </c>
      <c r="I92" s="4"/>
      <c r="J92" s="3" t="s">
        <v>229</v>
      </c>
      <c r="K92" s="119" t="s">
        <v>33</v>
      </c>
      <c r="L92" s="3"/>
      <c r="M92" s="46" t="s">
        <v>230</v>
      </c>
      <c r="N92" s="46">
        <v>0</v>
      </c>
      <c r="O92" s="3"/>
      <c r="P92" s="3"/>
      <c r="Q92" s="3"/>
      <c r="R92" s="3"/>
      <c r="S92" s="114">
        <v>1500</v>
      </c>
      <c r="T92" s="114"/>
      <c r="U92" s="158" t="str">
        <f>IFERROR(VLOOKUP(CONCATENATE("Totaal ",#REF!),#REF!,10,FALSE),"€ 0,00")</f>
        <v>€ 0,00</v>
      </c>
      <c r="V92" s="158" t="str">
        <f>IFERROR(VLOOKUP(CONCATENATE("Totaal ",#REF!),#REF!,11,FALSE),"€ 0,00")</f>
        <v>€ 0,00</v>
      </c>
      <c r="W92" s="244">
        <v>0</v>
      </c>
      <c r="X92" s="244">
        <v>0</v>
      </c>
      <c r="Y92" s="243">
        <v>0</v>
      </c>
      <c r="Z92" s="243">
        <v>0</v>
      </c>
      <c r="AA92" s="3"/>
      <c r="AB92" s="3"/>
    </row>
    <row r="93" spans="1:40" s="1" customFormat="1" ht="33.75" customHeight="1" thickBot="1">
      <c r="A93" s="2"/>
      <c r="B93" s="5"/>
      <c r="C93" s="3" t="s">
        <v>34</v>
      </c>
      <c r="D93" s="3" t="s">
        <v>231</v>
      </c>
      <c r="E93" s="3" t="s">
        <v>219</v>
      </c>
      <c r="F93" s="3" t="s">
        <v>219</v>
      </c>
      <c r="G93" s="3" t="s">
        <v>219</v>
      </c>
      <c r="H93" s="3" t="s">
        <v>219</v>
      </c>
      <c r="I93" s="4"/>
      <c r="J93" s="3" t="s">
        <v>229</v>
      </c>
      <c r="K93" s="119" t="s">
        <v>33</v>
      </c>
      <c r="L93" s="3">
        <v>9050302</v>
      </c>
      <c r="M93" s="46">
        <f>4000</f>
        <v>4000</v>
      </c>
      <c r="N93" s="46">
        <v>0</v>
      </c>
      <c r="O93" s="3">
        <v>5000</v>
      </c>
      <c r="P93" s="3"/>
      <c r="Q93" s="3">
        <v>3100</v>
      </c>
      <c r="R93" s="3"/>
      <c r="S93" s="114">
        <v>5000</v>
      </c>
      <c r="T93" s="114"/>
      <c r="U93" s="158" t="str">
        <f>IFERROR(VLOOKUP(CONCATENATE("Totaal ",#REF!),#REF!,10,FALSE),"€ 0,00")</f>
        <v>€ 0,00</v>
      </c>
      <c r="V93" s="158" t="str">
        <f>IFERROR(VLOOKUP(CONCATENATE("Totaal ",#REF!),#REF!,11,FALSE),"€ 0,00")</f>
        <v>€ 0,00</v>
      </c>
      <c r="W93" s="244">
        <v>5154.6000000000004</v>
      </c>
      <c r="X93" s="244">
        <v>0</v>
      </c>
      <c r="Y93" s="243">
        <v>1908.49</v>
      </c>
      <c r="Z93" s="243">
        <v>0</v>
      </c>
      <c r="AA93" s="3"/>
      <c r="AB93" s="3"/>
    </row>
    <row r="94" spans="1:40" s="36" customFormat="1" ht="33.75" customHeight="1" thickBot="1">
      <c r="A94" s="23"/>
      <c r="B94" s="24" t="s">
        <v>109</v>
      </c>
      <c r="C94" s="80"/>
      <c r="D94" s="332" t="s">
        <v>232</v>
      </c>
      <c r="E94" s="332"/>
      <c r="F94" s="332"/>
      <c r="G94" s="332"/>
      <c r="H94" s="332"/>
      <c r="I94" s="52" t="s">
        <v>233</v>
      </c>
      <c r="J94" s="53"/>
      <c r="K94" s="90"/>
      <c r="L94" s="52">
        <v>90504</v>
      </c>
      <c r="M94" s="54">
        <f t="shared" ref="M94:AB94" si="30">SUM(M95:M96)</f>
        <v>500</v>
      </c>
      <c r="N94" s="54">
        <f t="shared" si="30"/>
        <v>0</v>
      </c>
      <c r="O94" s="54">
        <f t="shared" si="30"/>
        <v>1000</v>
      </c>
      <c r="P94" s="54">
        <f t="shared" si="30"/>
        <v>0</v>
      </c>
      <c r="Q94" s="54">
        <f t="shared" si="30"/>
        <v>1500</v>
      </c>
      <c r="R94" s="54">
        <f t="shared" si="30"/>
        <v>0</v>
      </c>
      <c r="S94" s="292">
        <f t="shared" si="30"/>
        <v>2000</v>
      </c>
      <c r="T94" s="292">
        <f t="shared" si="30"/>
        <v>0</v>
      </c>
      <c r="U94" s="242">
        <f>SUM(U95:U96)</f>
        <v>0</v>
      </c>
      <c r="V94" s="242">
        <f>SUM(V95:V96)</f>
        <v>0</v>
      </c>
      <c r="W94" s="242">
        <f t="shared" si="30"/>
        <v>0</v>
      </c>
      <c r="X94" s="242">
        <f t="shared" si="30"/>
        <v>0</v>
      </c>
      <c r="Y94" s="242">
        <v>4936.8</v>
      </c>
      <c r="Z94" s="242">
        <f>SUM(Z95:Z96)</f>
        <v>0</v>
      </c>
      <c r="AA94" s="54">
        <f t="shared" si="30"/>
        <v>0</v>
      </c>
      <c r="AB94" s="54">
        <f t="shared" si="30"/>
        <v>0</v>
      </c>
      <c r="AC94" s="29"/>
      <c r="AD94" s="29"/>
      <c r="AE94" s="29"/>
      <c r="AF94" s="29"/>
      <c r="AG94" s="29"/>
      <c r="AH94" s="29"/>
      <c r="AI94" s="29"/>
      <c r="AJ94" s="29"/>
      <c r="AK94" s="29"/>
      <c r="AL94" s="29"/>
      <c r="AM94" s="29"/>
      <c r="AN94" s="29"/>
    </row>
    <row r="95" spans="1:40" s="1" customFormat="1" ht="33.75" customHeight="1" thickBot="1">
      <c r="A95" s="2"/>
      <c r="B95" s="5"/>
      <c r="C95" s="3" t="s">
        <v>28</v>
      </c>
      <c r="D95" s="5" t="s">
        <v>234</v>
      </c>
      <c r="E95" s="3" t="s">
        <v>219</v>
      </c>
      <c r="F95" s="3" t="s">
        <v>219</v>
      </c>
      <c r="G95" s="3" t="s">
        <v>219</v>
      </c>
      <c r="H95" s="3" t="s">
        <v>219</v>
      </c>
      <c r="I95" s="4"/>
      <c r="J95" s="3" t="s">
        <v>136</v>
      </c>
      <c r="K95" s="119" t="s">
        <v>33</v>
      </c>
      <c r="L95" s="3">
        <v>9050401</v>
      </c>
      <c r="M95" s="46">
        <v>0</v>
      </c>
      <c r="N95" s="46">
        <v>0</v>
      </c>
      <c r="O95" s="3"/>
      <c r="P95" s="3"/>
      <c r="Q95" s="3"/>
      <c r="R95" s="3"/>
      <c r="S95" s="114">
        <v>0</v>
      </c>
      <c r="T95" s="114">
        <v>0</v>
      </c>
      <c r="U95" s="158" t="str">
        <f>IFERROR(VLOOKUP(CONCATENATE("Totaal ",#REF!),#REF!,10,FALSE),"€ 0,00")</f>
        <v>€ 0,00</v>
      </c>
      <c r="V95" s="158" t="str">
        <f>IFERROR(VLOOKUP(CONCATENATE("Totaal ",#REF!),#REF!,11,FALSE),"€ 0,00")</f>
        <v>€ 0,00</v>
      </c>
      <c r="W95" s="246">
        <v>0</v>
      </c>
      <c r="X95" s="246">
        <v>0</v>
      </c>
      <c r="Y95" s="243">
        <v>0</v>
      </c>
      <c r="Z95" s="243">
        <v>0</v>
      </c>
      <c r="AA95" s="3"/>
      <c r="AB95" s="3"/>
    </row>
    <row r="96" spans="1:40" s="1" customFormat="1" ht="33.75" customHeight="1" thickBot="1">
      <c r="A96" s="2"/>
      <c r="B96" s="5"/>
      <c r="C96" s="3" t="s">
        <v>34</v>
      </c>
      <c r="D96" s="3" t="s">
        <v>235</v>
      </c>
      <c r="E96" s="3" t="s">
        <v>219</v>
      </c>
      <c r="F96" s="3" t="s">
        <v>219</v>
      </c>
      <c r="G96" s="3" t="s">
        <v>219</v>
      </c>
      <c r="H96" s="3" t="s">
        <v>219</v>
      </c>
      <c r="I96" s="4"/>
      <c r="J96" s="3" t="s">
        <v>236</v>
      </c>
      <c r="K96" s="119" t="s">
        <v>33</v>
      </c>
      <c r="L96" s="3">
        <v>9050402</v>
      </c>
      <c r="M96" s="46">
        <v>500</v>
      </c>
      <c r="N96" s="46">
        <v>0</v>
      </c>
      <c r="O96" s="3">
        <v>1000</v>
      </c>
      <c r="P96" s="3"/>
      <c r="Q96" s="3">
        <v>1500</v>
      </c>
      <c r="R96" s="3"/>
      <c r="S96" s="114">
        <v>2000</v>
      </c>
      <c r="T96" s="114">
        <v>0</v>
      </c>
      <c r="U96" s="158" t="str">
        <f>IFERROR(VLOOKUP(CONCATENATE("Totaal ",#REF!),#REF!,10,FALSE),"€ 0,00")</f>
        <v>€ 0,00</v>
      </c>
      <c r="V96" s="158" t="str">
        <f>IFERROR(VLOOKUP(CONCATENATE("Totaal ",#REF!),#REF!,11,FALSE),"€ 0,00")</f>
        <v>€ 0,00</v>
      </c>
      <c r="W96" s="246">
        <v>0</v>
      </c>
      <c r="X96" s="246">
        <v>0</v>
      </c>
      <c r="Y96" s="243">
        <v>4936.8</v>
      </c>
      <c r="Z96" s="243">
        <v>0</v>
      </c>
      <c r="AA96" s="3"/>
      <c r="AB96" s="3"/>
    </row>
    <row r="97" spans="1:40" s="36" customFormat="1" ht="33.75" customHeight="1" thickBot="1">
      <c r="A97" s="21" t="s">
        <v>237</v>
      </c>
      <c r="B97" s="22"/>
      <c r="C97" s="22"/>
      <c r="D97" s="331" t="s">
        <v>238</v>
      </c>
      <c r="E97" s="331"/>
      <c r="F97" s="331"/>
      <c r="G97" s="331"/>
      <c r="H97" s="331"/>
      <c r="I97" s="37" t="s">
        <v>239</v>
      </c>
      <c r="J97" s="38" t="s">
        <v>136</v>
      </c>
      <c r="K97" s="39"/>
      <c r="L97" s="38">
        <v>906</v>
      </c>
      <c r="M97" s="39">
        <f t="shared" ref="M97:X97" si="31">SUM(M98,M103)</f>
        <v>23950</v>
      </c>
      <c r="N97" s="39">
        <f t="shared" si="31"/>
        <v>0</v>
      </c>
      <c r="O97" s="39">
        <f t="shared" si="31"/>
        <v>24900</v>
      </c>
      <c r="P97" s="39">
        <f t="shared" si="31"/>
        <v>0</v>
      </c>
      <c r="Q97" s="39">
        <f t="shared" si="31"/>
        <v>31100</v>
      </c>
      <c r="R97" s="39">
        <f t="shared" si="31"/>
        <v>0</v>
      </c>
      <c r="S97" s="298">
        <f>SUM(S98,S103)</f>
        <v>5500</v>
      </c>
      <c r="T97" s="298">
        <f t="shared" ref="T97" si="32">SUM(T98,T103)</f>
        <v>0</v>
      </c>
      <c r="U97" s="247">
        <f>SUM(U98+U103)</f>
        <v>0</v>
      </c>
      <c r="V97" s="247">
        <f>SUM(V98+V103)</f>
        <v>0</v>
      </c>
      <c r="W97" s="247">
        <f t="shared" si="31"/>
        <v>1708.5</v>
      </c>
      <c r="X97" s="247">
        <f t="shared" si="31"/>
        <v>0</v>
      </c>
      <c r="Y97" s="157">
        <f>SUM(Y98+Y103)</f>
        <v>11552.49</v>
      </c>
      <c r="Z97" s="157">
        <f>SUM(Z98+Z103)</f>
        <v>0</v>
      </c>
      <c r="AA97" s="39">
        <f t="shared" ref="AA97:AB97" si="33">SUM(AA98,AA103)</f>
        <v>0</v>
      </c>
      <c r="AB97" s="39">
        <f t="shared" si="33"/>
        <v>0</v>
      </c>
      <c r="AC97" s="29"/>
      <c r="AD97" s="29"/>
      <c r="AE97" s="29"/>
      <c r="AF97" s="29"/>
      <c r="AG97" s="29"/>
      <c r="AH97" s="29"/>
      <c r="AI97" s="29"/>
      <c r="AJ97" s="29"/>
      <c r="AK97" s="29"/>
      <c r="AL97" s="29"/>
      <c r="AM97" s="29"/>
      <c r="AN97" s="29"/>
    </row>
    <row r="98" spans="1:40" s="36" customFormat="1" ht="33.75" customHeight="1" thickBot="1">
      <c r="A98" s="23"/>
      <c r="B98" s="24" t="s">
        <v>24</v>
      </c>
      <c r="C98" s="80"/>
      <c r="D98" s="332" t="s">
        <v>240</v>
      </c>
      <c r="E98" s="332"/>
      <c r="F98" s="332"/>
      <c r="G98" s="332"/>
      <c r="H98" s="332"/>
      <c r="I98" s="52" t="s">
        <v>241</v>
      </c>
      <c r="J98" s="53"/>
      <c r="K98" s="90"/>
      <c r="L98" s="52">
        <v>90601</v>
      </c>
      <c r="M98" s="54">
        <f t="shared" ref="M98:AB98" si="34">SUM(M99:M102)</f>
        <v>12950</v>
      </c>
      <c r="N98" s="54">
        <f t="shared" si="34"/>
        <v>0</v>
      </c>
      <c r="O98" s="54">
        <f t="shared" si="34"/>
        <v>13300</v>
      </c>
      <c r="P98" s="54">
        <f t="shared" si="34"/>
        <v>0</v>
      </c>
      <c r="Q98" s="54">
        <f t="shared" si="34"/>
        <v>13750</v>
      </c>
      <c r="R98" s="54">
        <f t="shared" si="34"/>
        <v>0</v>
      </c>
      <c r="S98" s="292">
        <f t="shared" si="34"/>
        <v>500</v>
      </c>
      <c r="T98" s="292">
        <f t="shared" si="34"/>
        <v>0</v>
      </c>
      <c r="U98" s="242">
        <f>SUM(U99:U102)</f>
        <v>0</v>
      </c>
      <c r="V98" s="242">
        <f>SUM(V99:V102)</f>
        <v>0</v>
      </c>
      <c r="W98" s="242">
        <f t="shared" si="34"/>
        <v>0</v>
      </c>
      <c r="X98" s="242">
        <f t="shared" si="34"/>
        <v>0</v>
      </c>
      <c r="Y98" s="242">
        <v>2025.83</v>
      </c>
      <c r="Z98" s="242">
        <f>SUM(Z99:Z102)</f>
        <v>0</v>
      </c>
      <c r="AA98" s="54">
        <f t="shared" si="34"/>
        <v>0</v>
      </c>
      <c r="AB98" s="54">
        <f t="shared" si="34"/>
        <v>0</v>
      </c>
      <c r="AC98" s="29"/>
      <c r="AD98" s="29"/>
      <c r="AE98" s="29"/>
      <c r="AF98" s="29"/>
      <c r="AG98" s="29"/>
      <c r="AH98" s="29"/>
      <c r="AI98" s="29"/>
      <c r="AJ98" s="29"/>
      <c r="AK98" s="29"/>
      <c r="AL98" s="29"/>
      <c r="AM98" s="29"/>
      <c r="AN98" s="29"/>
    </row>
    <row r="99" spans="1:40" s="1" customFormat="1" ht="33.75" customHeight="1" thickBot="1">
      <c r="A99" s="2"/>
      <c r="B99" s="5"/>
      <c r="C99" s="3" t="s">
        <v>28</v>
      </c>
      <c r="D99" s="5" t="s">
        <v>242</v>
      </c>
      <c r="E99" s="3" t="s">
        <v>100</v>
      </c>
      <c r="F99" s="3" t="s">
        <v>100</v>
      </c>
      <c r="G99" s="3" t="s">
        <v>100</v>
      </c>
      <c r="H99" s="3" t="s">
        <v>100</v>
      </c>
      <c r="I99" s="4"/>
      <c r="J99" s="3" t="s">
        <v>243</v>
      </c>
      <c r="K99" s="119" t="s">
        <v>33</v>
      </c>
      <c r="L99" s="3">
        <v>9060101</v>
      </c>
      <c r="M99" s="46">
        <f>250+2500+100</f>
        <v>2850</v>
      </c>
      <c r="N99" s="46">
        <v>0</v>
      </c>
      <c r="O99" s="3">
        <v>3000</v>
      </c>
      <c r="P99" s="3"/>
      <c r="Q99" s="3">
        <v>3250</v>
      </c>
      <c r="R99" s="3"/>
      <c r="S99" s="114">
        <v>500</v>
      </c>
      <c r="T99" s="114">
        <v>0</v>
      </c>
      <c r="U99" s="158" t="str">
        <f>IFERROR(VLOOKUP(CONCATENATE("Totaal ",#REF!),#REF!,10,FALSE),"€ 0,00")</f>
        <v>€ 0,00</v>
      </c>
      <c r="V99" s="158" t="str">
        <f>IFERROR(VLOOKUP(CONCATENATE("Totaal ",#REF!),#REF!,11,FALSE),"€ 0,00")</f>
        <v>€ 0,00</v>
      </c>
      <c r="W99" s="246" t="s">
        <v>37</v>
      </c>
      <c r="X99" s="246">
        <v>0</v>
      </c>
      <c r="Y99" s="243">
        <v>145</v>
      </c>
      <c r="Z99" s="243">
        <v>0</v>
      </c>
      <c r="AA99" s="3"/>
      <c r="AB99" s="3"/>
    </row>
    <row r="100" spans="1:40" s="1" customFormat="1" ht="33.75" customHeight="1" thickBot="1">
      <c r="A100" s="2"/>
      <c r="B100" s="5"/>
      <c r="C100" s="3" t="s">
        <v>34</v>
      </c>
      <c r="D100" s="3" t="s">
        <v>244</v>
      </c>
      <c r="E100" s="3" t="s">
        <v>219</v>
      </c>
      <c r="F100" s="3" t="s">
        <v>219</v>
      </c>
      <c r="G100" s="3" t="s">
        <v>219</v>
      </c>
      <c r="H100" s="3" t="s">
        <v>219</v>
      </c>
      <c r="I100" s="4"/>
      <c r="J100" s="3" t="s">
        <v>243</v>
      </c>
      <c r="K100" s="119" t="s">
        <v>33</v>
      </c>
      <c r="L100" s="3">
        <v>9060102</v>
      </c>
      <c r="M100" s="46">
        <f>500+1300+1000+1500+600</f>
        <v>4900</v>
      </c>
      <c r="N100" s="46">
        <v>0</v>
      </c>
      <c r="O100" s="3">
        <v>5000</v>
      </c>
      <c r="P100" s="3"/>
      <c r="Q100" s="3">
        <v>5100</v>
      </c>
      <c r="R100" s="3"/>
      <c r="S100" s="114">
        <v>0</v>
      </c>
      <c r="T100" s="114">
        <v>0</v>
      </c>
      <c r="U100" s="158" t="str">
        <f>IFERROR(VLOOKUP(CONCATENATE("Totaal ",#REF!),#REF!,10,FALSE),"€ 0,00")</f>
        <v>€ 0,00</v>
      </c>
      <c r="V100" s="158" t="str">
        <f>IFERROR(VLOOKUP(CONCATENATE("Totaal ",#REF!),#REF!,11,FALSE),"€ 0,00")</f>
        <v>€ 0,00</v>
      </c>
      <c r="W100" s="246" t="s">
        <v>37</v>
      </c>
      <c r="X100" s="246">
        <v>0</v>
      </c>
      <c r="Y100" s="243">
        <v>540.1</v>
      </c>
      <c r="Z100" s="243">
        <v>0</v>
      </c>
      <c r="AA100" s="3"/>
      <c r="AB100" s="3"/>
    </row>
    <row r="101" spans="1:40" s="1" customFormat="1" ht="33.75" customHeight="1" thickBot="1">
      <c r="A101" s="2"/>
      <c r="B101" s="5"/>
      <c r="C101" s="3" t="s">
        <v>38</v>
      </c>
      <c r="D101" s="3" t="s">
        <v>245</v>
      </c>
      <c r="E101" s="3" t="s">
        <v>219</v>
      </c>
      <c r="F101" s="3" t="s">
        <v>219</v>
      </c>
      <c r="G101" s="3" t="s">
        <v>219</v>
      </c>
      <c r="H101" s="3" t="s">
        <v>219</v>
      </c>
      <c r="I101" s="4"/>
      <c r="J101" s="3" t="s">
        <v>243</v>
      </c>
      <c r="K101" s="119" t="s">
        <v>33</v>
      </c>
      <c r="L101" s="3">
        <v>9060103</v>
      </c>
      <c r="M101" s="46">
        <f>500+1700+1000+500+1500</f>
        <v>5200</v>
      </c>
      <c r="N101" s="46">
        <v>0</v>
      </c>
      <c r="O101" s="3">
        <v>5300</v>
      </c>
      <c r="P101" s="3"/>
      <c r="Q101" s="3">
        <v>5400</v>
      </c>
      <c r="R101" s="3"/>
      <c r="S101" s="114">
        <v>0</v>
      </c>
      <c r="T101" s="114">
        <v>0</v>
      </c>
      <c r="U101" s="158" t="str">
        <f>IFERROR(VLOOKUP(CONCATENATE("Totaal ",#REF!),#REF!,10,FALSE),"€ 0,00")</f>
        <v>€ 0,00</v>
      </c>
      <c r="V101" s="158" t="str">
        <f>IFERROR(VLOOKUP(CONCATENATE("Totaal ",#REF!),#REF!,11,FALSE),"€ 0,00")</f>
        <v>€ 0,00</v>
      </c>
      <c r="W101" s="246">
        <v>0</v>
      </c>
      <c r="X101" s="246">
        <v>0</v>
      </c>
      <c r="Y101" s="243">
        <v>1340.73</v>
      </c>
      <c r="Z101" s="243">
        <v>0</v>
      </c>
      <c r="AA101" s="3"/>
      <c r="AB101" s="3"/>
    </row>
    <row r="102" spans="1:40" s="1" customFormat="1" ht="33.75" customHeight="1" thickBot="1">
      <c r="A102" s="2"/>
      <c r="B102" s="5"/>
      <c r="C102" s="3" t="s">
        <v>40</v>
      </c>
      <c r="D102" s="3" t="s">
        <v>246</v>
      </c>
      <c r="E102" s="3" t="s">
        <v>219</v>
      </c>
      <c r="F102" s="3" t="s">
        <v>219</v>
      </c>
      <c r="G102" s="3" t="s">
        <v>219</v>
      </c>
      <c r="H102" s="3" t="s">
        <v>219</v>
      </c>
      <c r="I102" s="4"/>
      <c r="J102" s="3" t="s">
        <v>136</v>
      </c>
      <c r="K102" s="119" t="s">
        <v>33</v>
      </c>
      <c r="L102" s="3">
        <v>9060104</v>
      </c>
      <c r="M102" s="3">
        <v>0</v>
      </c>
      <c r="N102" s="3">
        <v>0</v>
      </c>
      <c r="O102" s="3"/>
      <c r="P102" s="3"/>
      <c r="Q102" s="3"/>
      <c r="R102" s="3"/>
      <c r="S102" s="114">
        <v>0</v>
      </c>
      <c r="T102" s="114">
        <v>0</v>
      </c>
      <c r="U102" s="158" t="str">
        <f>IFERROR(VLOOKUP(CONCATENATE("Totaal ",#REF!),#REF!,10,FALSE),"€ 0,00")</f>
        <v>€ 0,00</v>
      </c>
      <c r="V102" s="158" t="str">
        <f>IFERROR(VLOOKUP(CONCATENATE("Totaal ",#REF!),#REF!,11,FALSE),"€ 0,00")</f>
        <v>€ 0,00</v>
      </c>
      <c r="W102" s="246">
        <v>0</v>
      </c>
      <c r="X102" s="246">
        <v>0</v>
      </c>
      <c r="Y102" s="243">
        <v>0</v>
      </c>
      <c r="Z102" s="243">
        <v>0</v>
      </c>
      <c r="AA102" s="3"/>
      <c r="AB102" s="3"/>
    </row>
    <row r="103" spans="1:40" s="40" customFormat="1" ht="33.75" customHeight="1" thickBot="1">
      <c r="A103" s="23"/>
      <c r="B103" s="24" t="s">
        <v>42</v>
      </c>
      <c r="C103" s="80"/>
      <c r="D103" s="332" t="s">
        <v>247</v>
      </c>
      <c r="E103" s="332"/>
      <c r="F103" s="332"/>
      <c r="G103" s="332"/>
      <c r="H103" s="332"/>
      <c r="I103" s="52" t="s">
        <v>248</v>
      </c>
      <c r="J103" s="53"/>
      <c r="K103" s="90"/>
      <c r="L103" s="52">
        <v>90602</v>
      </c>
      <c r="M103" s="54">
        <f t="shared" ref="M103:AB103" si="35">SUM(M104:M107)</f>
        <v>11000</v>
      </c>
      <c r="N103" s="54">
        <f t="shared" si="35"/>
        <v>0</v>
      </c>
      <c r="O103" s="54">
        <f t="shared" si="35"/>
        <v>11600</v>
      </c>
      <c r="P103" s="54">
        <f t="shared" si="35"/>
        <v>0</v>
      </c>
      <c r="Q103" s="54">
        <f t="shared" si="35"/>
        <v>17350</v>
      </c>
      <c r="R103" s="54">
        <f t="shared" si="35"/>
        <v>0</v>
      </c>
      <c r="S103" s="292">
        <f t="shared" si="35"/>
        <v>5000</v>
      </c>
      <c r="T103" s="292">
        <f t="shared" si="35"/>
        <v>0</v>
      </c>
      <c r="U103" s="242">
        <f>SUM(U104:U107)</f>
        <v>0</v>
      </c>
      <c r="V103" s="242">
        <f>SUM(V104:V107)</f>
        <v>0</v>
      </c>
      <c r="W103" s="242">
        <f t="shared" si="35"/>
        <v>1708.5</v>
      </c>
      <c r="X103" s="242">
        <f t="shared" si="35"/>
        <v>0</v>
      </c>
      <c r="Y103" s="242">
        <v>9526.66</v>
      </c>
      <c r="Z103" s="242">
        <f>SUM(Z104:Z107)</f>
        <v>0</v>
      </c>
      <c r="AA103" s="54">
        <f t="shared" si="35"/>
        <v>0</v>
      </c>
      <c r="AB103" s="54">
        <f t="shared" si="35"/>
        <v>0</v>
      </c>
    </row>
    <row r="104" spans="1:40" s="1" customFormat="1" ht="33.75" customHeight="1" thickBot="1">
      <c r="A104" s="2"/>
      <c r="B104" s="5"/>
      <c r="C104" s="3" t="s">
        <v>28</v>
      </c>
      <c r="D104" s="5" t="s">
        <v>249</v>
      </c>
      <c r="E104" s="3" t="s">
        <v>100</v>
      </c>
      <c r="F104" s="3" t="s">
        <v>100</v>
      </c>
      <c r="G104" s="3" t="s">
        <v>100</v>
      </c>
      <c r="H104" s="3" t="s">
        <v>100</v>
      </c>
      <c r="I104" s="4"/>
      <c r="J104" s="3" t="s">
        <v>250</v>
      </c>
      <c r="K104" s="119" t="s">
        <v>33</v>
      </c>
      <c r="L104" s="3">
        <v>9060201</v>
      </c>
      <c r="M104" s="46">
        <f>500+200</f>
        <v>700</v>
      </c>
      <c r="N104" s="3">
        <v>0</v>
      </c>
      <c r="O104" s="3">
        <v>750</v>
      </c>
      <c r="P104" s="3"/>
      <c r="Q104" s="3">
        <v>850</v>
      </c>
      <c r="R104" s="3"/>
      <c r="S104" s="114">
        <v>1500</v>
      </c>
      <c r="T104" s="114">
        <v>0</v>
      </c>
      <c r="U104" s="158" t="str">
        <f>IFERROR(VLOOKUP(CONCATENATE("Totaal ",#REF!),#REF!,10,FALSE),"€ 0,00")</f>
        <v>€ 0,00</v>
      </c>
      <c r="V104" s="158" t="str">
        <f>IFERROR(VLOOKUP(CONCATENATE("Totaal ",#REF!),#REF!,11,FALSE),"€ 0,00")</f>
        <v>€ 0,00</v>
      </c>
      <c r="W104" s="244">
        <v>0</v>
      </c>
      <c r="X104" s="244">
        <v>0</v>
      </c>
      <c r="Y104" s="243">
        <v>5</v>
      </c>
      <c r="Z104" s="243">
        <v>0</v>
      </c>
      <c r="AA104" s="3"/>
      <c r="AB104" s="3"/>
    </row>
    <row r="105" spans="1:40" s="1" customFormat="1" ht="33.75" customHeight="1" thickBot="1">
      <c r="A105" s="2"/>
      <c r="B105" s="5"/>
      <c r="C105" s="3" t="s">
        <v>34</v>
      </c>
      <c r="D105" s="3" t="s">
        <v>244</v>
      </c>
      <c r="E105" s="3" t="s">
        <v>219</v>
      </c>
      <c r="F105" s="3" t="s">
        <v>219</v>
      </c>
      <c r="G105" s="3" t="s">
        <v>219</v>
      </c>
      <c r="H105" s="3" t="s">
        <v>219</v>
      </c>
      <c r="I105" s="4"/>
      <c r="J105" s="3" t="s">
        <v>243</v>
      </c>
      <c r="K105" s="119" t="s">
        <v>33</v>
      </c>
      <c r="L105" s="3">
        <v>9060202</v>
      </c>
      <c r="M105" s="46">
        <f>500+1300+1000+1500</f>
        <v>4300</v>
      </c>
      <c r="N105" s="3">
        <v>0</v>
      </c>
      <c r="O105" s="3">
        <v>4350</v>
      </c>
      <c r="P105" s="3"/>
      <c r="Q105" s="3">
        <v>9500</v>
      </c>
      <c r="R105" s="3"/>
      <c r="S105" s="114">
        <v>3000</v>
      </c>
      <c r="T105" s="114">
        <v>0</v>
      </c>
      <c r="U105" s="158" t="str">
        <f>IFERROR(VLOOKUP(CONCATENATE("Totaal ",#REF!),#REF!,10,FALSE),"€ 0,00")</f>
        <v>€ 0,00</v>
      </c>
      <c r="V105" s="158" t="str">
        <f>IFERROR(VLOOKUP(CONCATENATE("Totaal ",#REF!),#REF!,11,FALSE),"€ 0,00")</f>
        <v>€ 0,00</v>
      </c>
      <c r="W105" s="244">
        <v>1708.5</v>
      </c>
      <c r="X105" s="244">
        <v>0</v>
      </c>
      <c r="Y105" s="243">
        <v>1974.03</v>
      </c>
      <c r="Z105" s="243">
        <v>0</v>
      </c>
      <c r="AA105" s="3"/>
      <c r="AB105" s="3"/>
    </row>
    <row r="106" spans="1:40" s="1" customFormat="1" ht="33.75" customHeight="1" thickBot="1">
      <c r="A106" s="2"/>
      <c r="B106" s="5"/>
      <c r="C106" s="3" t="s">
        <v>38</v>
      </c>
      <c r="D106" s="3" t="s">
        <v>245</v>
      </c>
      <c r="E106" s="3" t="s">
        <v>219</v>
      </c>
      <c r="F106" s="3" t="s">
        <v>219</v>
      </c>
      <c r="G106" s="3" t="s">
        <v>219</v>
      </c>
      <c r="H106" s="3" t="s">
        <v>219</v>
      </c>
      <c r="I106" s="4"/>
      <c r="J106" s="3" t="s">
        <v>250</v>
      </c>
      <c r="K106" s="119" t="s">
        <v>33</v>
      </c>
      <c r="L106" s="3">
        <v>9060203</v>
      </c>
      <c r="M106" s="46">
        <f>500+2000+1000+1000+1500</f>
        <v>6000</v>
      </c>
      <c r="N106" s="3">
        <v>0</v>
      </c>
      <c r="O106" s="3">
        <v>6500</v>
      </c>
      <c r="P106" s="3"/>
      <c r="Q106" s="3">
        <v>7000</v>
      </c>
      <c r="R106" s="3"/>
      <c r="S106" s="114">
        <v>500</v>
      </c>
      <c r="T106" s="114">
        <v>0</v>
      </c>
      <c r="U106" s="158" t="str">
        <f>IFERROR(VLOOKUP(CONCATENATE("Totaal ",#REF!),#REF!,10,FALSE),"€ 0,00")</f>
        <v>€ 0,00</v>
      </c>
      <c r="V106" s="158" t="str">
        <f>IFERROR(VLOOKUP(CONCATENATE("Totaal ",#REF!),#REF!,11,FALSE),"€ 0,00")</f>
        <v>€ 0,00</v>
      </c>
      <c r="W106" s="244" t="s">
        <v>37</v>
      </c>
      <c r="X106" s="244">
        <v>0</v>
      </c>
      <c r="Y106" s="243">
        <v>7547.63</v>
      </c>
      <c r="Z106" s="243">
        <v>0</v>
      </c>
      <c r="AA106" s="3"/>
      <c r="AB106" s="3"/>
    </row>
    <row r="107" spans="1:40" s="1" customFormat="1" ht="33.75" customHeight="1" thickBot="1">
      <c r="A107" s="2"/>
      <c r="B107" s="5"/>
      <c r="C107" s="3" t="s">
        <v>40</v>
      </c>
      <c r="D107" s="3" t="s">
        <v>251</v>
      </c>
      <c r="E107" s="3" t="s">
        <v>219</v>
      </c>
      <c r="F107" s="3" t="s">
        <v>219</v>
      </c>
      <c r="G107" s="3" t="s">
        <v>219</v>
      </c>
      <c r="H107" s="3" t="s">
        <v>219</v>
      </c>
      <c r="I107" s="4"/>
      <c r="J107" s="3" t="s">
        <v>136</v>
      </c>
      <c r="K107" s="119" t="s">
        <v>33</v>
      </c>
      <c r="L107" s="3">
        <v>9060204</v>
      </c>
      <c r="M107" s="3">
        <v>0</v>
      </c>
      <c r="N107" s="3">
        <v>0</v>
      </c>
      <c r="O107" s="3"/>
      <c r="P107" s="3"/>
      <c r="Q107" s="3"/>
      <c r="R107" s="3"/>
      <c r="S107" s="114">
        <v>0</v>
      </c>
      <c r="T107" s="114">
        <v>0</v>
      </c>
      <c r="U107" s="158" t="str">
        <f>IFERROR(VLOOKUP(CONCATENATE("Totaal ",#REF!),#REF!,10,FALSE),"€ 0,00")</f>
        <v>€ 0,00</v>
      </c>
      <c r="V107" s="158" t="str">
        <f>IFERROR(VLOOKUP(CONCATENATE("Totaal ",#REF!),#REF!,11,FALSE),"€ 0,00")</f>
        <v>€ 0,00</v>
      </c>
      <c r="W107" s="244">
        <v>0</v>
      </c>
      <c r="X107" s="244">
        <v>0</v>
      </c>
      <c r="Y107" s="243">
        <v>0</v>
      </c>
      <c r="Z107" s="243">
        <v>0</v>
      </c>
      <c r="AA107" s="3"/>
      <c r="AB107" s="3"/>
    </row>
    <row r="108" spans="1:40" s="43" customFormat="1" ht="33.75" customHeight="1" thickBot="1">
      <c r="A108" s="41" t="s">
        <v>252</v>
      </c>
      <c r="B108" s="42"/>
      <c r="C108" s="42"/>
      <c r="D108" s="330" t="s">
        <v>253</v>
      </c>
      <c r="E108" s="330"/>
      <c r="F108" s="330"/>
      <c r="G108" s="330"/>
      <c r="H108" s="330"/>
      <c r="I108" s="37"/>
      <c r="J108" s="38"/>
      <c r="K108" s="39"/>
      <c r="L108" s="38">
        <v>907</v>
      </c>
      <c r="M108" s="39">
        <f t="shared" ref="M108:X108" si="36">M109</f>
        <v>500</v>
      </c>
      <c r="N108" s="39">
        <f t="shared" si="36"/>
        <v>0</v>
      </c>
      <c r="O108" s="39">
        <f t="shared" si="36"/>
        <v>600</v>
      </c>
      <c r="P108" s="39">
        <f t="shared" si="36"/>
        <v>0</v>
      </c>
      <c r="Q108" s="39">
        <f t="shared" si="36"/>
        <v>600</v>
      </c>
      <c r="R108" s="39">
        <f t="shared" si="36"/>
        <v>0</v>
      </c>
      <c r="S108" s="298">
        <f t="shared" si="36"/>
        <v>2000</v>
      </c>
      <c r="T108" s="298">
        <f t="shared" si="36"/>
        <v>0</v>
      </c>
      <c r="U108" s="247">
        <f>U109</f>
        <v>0</v>
      </c>
      <c r="V108" s="247">
        <f>V109</f>
        <v>0</v>
      </c>
      <c r="W108" s="247">
        <f t="shared" si="36"/>
        <v>0</v>
      </c>
      <c r="X108" s="247">
        <f t="shared" si="36"/>
        <v>0</v>
      </c>
      <c r="Y108" s="247">
        <v>0</v>
      </c>
      <c r="Z108" s="247">
        <v>0</v>
      </c>
      <c r="AA108" s="39" t="s">
        <v>254</v>
      </c>
      <c r="AB108" s="39" t="s">
        <v>255</v>
      </c>
    </row>
    <row r="109" spans="1:40" s="45" customFormat="1" ht="33.75" customHeight="1" thickBot="1">
      <c r="A109" s="70"/>
      <c r="B109" s="50" t="s">
        <v>24</v>
      </c>
      <c r="C109" s="51"/>
      <c r="D109" s="329" t="s">
        <v>256</v>
      </c>
      <c r="E109" s="329"/>
      <c r="F109" s="329"/>
      <c r="G109" s="329"/>
      <c r="H109" s="329"/>
      <c r="I109" s="52"/>
      <c r="J109" s="53"/>
      <c r="K109" s="90"/>
      <c r="L109" s="52">
        <v>90701</v>
      </c>
      <c r="M109" s="54">
        <f t="shared" ref="M109:X109" si="37">SUM(M110:M111)</f>
        <v>500</v>
      </c>
      <c r="N109" s="54">
        <f t="shared" si="37"/>
        <v>0</v>
      </c>
      <c r="O109" s="54">
        <f t="shared" si="37"/>
        <v>600</v>
      </c>
      <c r="P109" s="54">
        <f t="shared" si="37"/>
        <v>0</v>
      </c>
      <c r="Q109" s="54">
        <f t="shared" si="37"/>
        <v>600</v>
      </c>
      <c r="R109" s="54">
        <f t="shared" si="37"/>
        <v>0</v>
      </c>
      <c r="S109" s="292">
        <f t="shared" si="37"/>
        <v>2000</v>
      </c>
      <c r="T109" s="292">
        <f t="shared" si="37"/>
        <v>0</v>
      </c>
      <c r="U109" s="242">
        <f>SUM(U110:U111)</f>
        <v>0</v>
      </c>
      <c r="V109" s="242">
        <f>SUM(V110:V111)</f>
        <v>0</v>
      </c>
      <c r="W109" s="242">
        <f t="shared" si="37"/>
        <v>0</v>
      </c>
      <c r="X109" s="242">
        <f t="shared" si="37"/>
        <v>0</v>
      </c>
      <c r="Y109" s="242">
        <v>0</v>
      </c>
      <c r="Z109" s="242">
        <v>0</v>
      </c>
      <c r="AA109" s="54" t="s">
        <v>26</v>
      </c>
      <c r="AB109" s="54" t="s">
        <v>27</v>
      </c>
      <c r="AC109" s="49"/>
      <c r="AD109" s="49"/>
      <c r="AE109" s="49"/>
      <c r="AF109" s="49"/>
      <c r="AG109" s="49"/>
      <c r="AH109" s="49"/>
      <c r="AI109" s="49"/>
      <c r="AJ109" s="49"/>
      <c r="AK109" s="49"/>
      <c r="AL109" s="49"/>
      <c r="AM109" s="49"/>
      <c r="AN109" s="49"/>
    </row>
    <row r="110" spans="1:40" s="1" customFormat="1" ht="33.75" customHeight="1" thickBot="1">
      <c r="A110" s="2"/>
      <c r="B110" s="5"/>
      <c r="C110" s="3" t="s">
        <v>28</v>
      </c>
      <c r="D110" s="5" t="s">
        <v>257</v>
      </c>
      <c r="E110" s="3" t="s">
        <v>55</v>
      </c>
      <c r="F110" s="3" t="s">
        <v>55</v>
      </c>
      <c r="G110" s="3" t="s">
        <v>55</v>
      </c>
      <c r="H110" s="3" t="s">
        <v>55</v>
      </c>
      <c r="I110" s="4" t="s">
        <v>258</v>
      </c>
      <c r="J110" s="3" t="s">
        <v>114</v>
      </c>
      <c r="K110" s="84" t="s">
        <v>58</v>
      </c>
      <c r="L110" s="3">
        <v>9070101</v>
      </c>
      <c r="M110" s="3">
        <v>250</v>
      </c>
      <c r="N110" s="3">
        <v>0</v>
      </c>
      <c r="O110" s="3">
        <v>300</v>
      </c>
      <c r="P110" s="3"/>
      <c r="Q110" s="3">
        <v>300</v>
      </c>
      <c r="R110" s="3"/>
      <c r="S110" s="114">
        <v>1500</v>
      </c>
      <c r="T110" s="114">
        <v>0</v>
      </c>
      <c r="U110" s="158" t="str">
        <f>IFERROR(VLOOKUP(CONCATENATE("Totaal ",#REF!),#REF!,10,FALSE),"€ 0,00")</f>
        <v>€ 0,00</v>
      </c>
      <c r="V110" s="158" t="str">
        <f>IFERROR(VLOOKUP(CONCATENATE("Totaal ",#REF!),#REF!,11,FALSE),"€ 0,00")</f>
        <v>€ 0,00</v>
      </c>
      <c r="W110" s="243" t="s">
        <v>37</v>
      </c>
      <c r="X110" s="243"/>
      <c r="Y110" s="243"/>
      <c r="Z110" s="243"/>
      <c r="AA110" s="3"/>
      <c r="AB110" s="3"/>
    </row>
    <row r="111" spans="1:40" s="1" customFormat="1" ht="33.75" customHeight="1" thickBot="1">
      <c r="A111" s="2"/>
      <c r="B111" s="5"/>
      <c r="C111" s="3" t="s">
        <v>34</v>
      </c>
      <c r="D111" s="3" t="s">
        <v>259</v>
      </c>
      <c r="E111" s="3" t="s">
        <v>55</v>
      </c>
      <c r="F111" s="3" t="s">
        <v>55</v>
      </c>
      <c r="G111" s="3" t="s">
        <v>55</v>
      </c>
      <c r="H111" s="3" t="s">
        <v>55</v>
      </c>
      <c r="I111" s="4" t="s">
        <v>260</v>
      </c>
      <c r="J111" s="3" t="s">
        <v>114</v>
      </c>
      <c r="K111" s="84" t="s">
        <v>261</v>
      </c>
      <c r="L111" s="3">
        <v>9070103</v>
      </c>
      <c r="M111" s="3">
        <v>250</v>
      </c>
      <c r="N111" s="3">
        <v>0</v>
      </c>
      <c r="O111" s="3">
        <v>300</v>
      </c>
      <c r="P111" s="3"/>
      <c r="Q111" s="3">
        <v>300</v>
      </c>
      <c r="R111" s="3"/>
      <c r="S111" s="114">
        <v>500</v>
      </c>
      <c r="T111" s="114">
        <v>0</v>
      </c>
      <c r="U111" s="158" t="str">
        <f>IFERROR(VLOOKUP(CONCATENATE("Totaal ",#REF!),#REF!,10,FALSE),"€ 0,00")</f>
        <v>€ 0,00</v>
      </c>
      <c r="V111" s="158" t="str">
        <f>IFERROR(VLOOKUP(CONCATENATE("Totaal ",#REF!),#REF!,11,FALSE),"€ 0,00")</f>
        <v>€ 0,00</v>
      </c>
      <c r="W111" s="243" t="s">
        <v>37</v>
      </c>
      <c r="X111" s="243"/>
      <c r="Y111" s="243"/>
      <c r="Z111" s="243"/>
      <c r="AA111" s="3"/>
      <c r="AB111" s="3"/>
    </row>
    <row r="112" spans="1:40" s="43" customFormat="1" ht="33.75" customHeight="1" thickBot="1">
      <c r="A112" s="41" t="s">
        <v>262</v>
      </c>
      <c r="B112" s="42"/>
      <c r="C112" s="42"/>
      <c r="D112" s="330" t="s">
        <v>263</v>
      </c>
      <c r="E112" s="330"/>
      <c r="F112" s="330"/>
      <c r="G112" s="330"/>
      <c r="H112" s="330"/>
      <c r="I112" s="37"/>
      <c r="J112" s="38"/>
      <c r="K112" s="39"/>
      <c r="L112" s="38">
        <v>908</v>
      </c>
      <c r="M112" s="39">
        <f t="shared" ref="M112:X112" si="38">SUM(M113+M118+M123+M126)</f>
        <v>23050</v>
      </c>
      <c r="N112" s="39">
        <f t="shared" si="38"/>
        <v>0</v>
      </c>
      <c r="O112" s="39">
        <f t="shared" si="38"/>
        <v>28150</v>
      </c>
      <c r="P112" s="39">
        <f t="shared" si="38"/>
        <v>0</v>
      </c>
      <c r="Q112" s="39">
        <f t="shared" si="38"/>
        <v>29750</v>
      </c>
      <c r="R112" s="39">
        <f t="shared" si="38"/>
        <v>0</v>
      </c>
      <c r="S112" s="298">
        <f>SUM(S113+S118+S123+S126)</f>
        <v>26222</v>
      </c>
      <c r="T112" s="298">
        <f t="shared" ref="T112" si="39">SUM(T113+T118+T123+T126)</f>
        <v>0</v>
      </c>
      <c r="U112" s="247">
        <f>SUM(U113+U118+U123+U126)</f>
        <v>0</v>
      </c>
      <c r="V112" s="247">
        <f>SUM(V113+V118+V123+V126)</f>
        <v>0</v>
      </c>
      <c r="W112" s="247">
        <f t="shared" si="38"/>
        <v>10743.67</v>
      </c>
      <c r="X112" s="247">
        <f t="shared" si="38"/>
        <v>0</v>
      </c>
      <c r="Y112" s="247">
        <v>2383.17</v>
      </c>
      <c r="Z112" s="247">
        <v>0</v>
      </c>
      <c r="AA112" s="39" t="s">
        <v>264</v>
      </c>
      <c r="AB112" s="39" t="s">
        <v>265</v>
      </c>
    </row>
    <row r="113" spans="1:40" s="45" customFormat="1" ht="33.75" customHeight="1" thickBot="1">
      <c r="A113" s="70"/>
      <c r="B113" s="50" t="s">
        <v>24</v>
      </c>
      <c r="C113" s="55" t="s">
        <v>266</v>
      </c>
      <c r="D113" s="329" t="s">
        <v>267</v>
      </c>
      <c r="E113" s="329"/>
      <c r="F113" s="329"/>
      <c r="G113" s="329"/>
      <c r="H113" s="329"/>
      <c r="I113" s="52"/>
      <c r="J113" s="53"/>
      <c r="K113" s="90"/>
      <c r="L113" s="52">
        <v>90801</v>
      </c>
      <c r="M113" s="54">
        <f t="shared" ref="M113:X113" si="40">SUM(M114:M117)</f>
        <v>5500</v>
      </c>
      <c r="N113" s="54">
        <f t="shared" si="40"/>
        <v>0</v>
      </c>
      <c r="O113" s="54">
        <f t="shared" si="40"/>
        <v>6250</v>
      </c>
      <c r="P113" s="54">
        <f t="shared" si="40"/>
        <v>0</v>
      </c>
      <c r="Q113" s="54">
        <f t="shared" si="40"/>
        <v>6500</v>
      </c>
      <c r="R113" s="54">
        <f t="shared" si="40"/>
        <v>0</v>
      </c>
      <c r="S113" s="292">
        <f t="shared" ref="S113:T113" si="41">SUM(S114:S117)</f>
        <v>9022</v>
      </c>
      <c r="T113" s="292">
        <f t="shared" si="41"/>
        <v>0</v>
      </c>
      <c r="U113" s="242">
        <f>SUM(U114:U117)</f>
        <v>0</v>
      </c>
      <c r="V113" s="242">
        <f>SUM(V114:V117)</f>
        <v>0</v>
      </c>
      <c r="W113" s="242">
        <f t="shared" si="40"/>
        <v>203.9</v>
      </c>
      <c r="X113" s="242">
        <f t="shared" si="40"/>
        <v>0</v>
      </c>
      <c r="Y113" s="242">
        <v>1775.44</v>
      </c>
      <c r="Z113" s="242">
        <v>0</v>
      </c>
      <c r="AA113" s="54" t="s">
        <v>26</v>
      </c>
      <c r="AB113" s="54" t="s">
        <v>27</v>
      </c>
      <c r="AC113" s="49"/>
      <c r="AD113" s="49"/>
      <c r="AE113" s="49"/>
      <c r="AF113" s="49"/>
      <c r="AG113" s="49"/>
      <c r="AH113" s="49"/>
      <c r="AI113" s="49"/>
      <c r="AJ113" s="49"/>
      <c r="AK113" s="49"/>
      <c r="AL113" s="49"/>
      <c r="AM113" s="49"/>
      <c r="AN113" s="49"/>
    </row>
    <row r="114" spans="1:40" s="1" customFormat="1" ht="33.75" customHeight="1" thickBot="1">
      <c r="A114" s="2"/>
      <c r="B114" s="5"/>
      <c r="C114" s="3" t="s">
        <v>28</v>
      </c>
      <c r="D114" s="5" t="s">
        <v>268</v>
      </c>
      <c r="E114" s="3" t="s">
        <v>55</v>
      </c>
      <c r="F114" s="3" t="s">
        <v>55</v>
      </c>
      <c r="G114" s="3" t="s">
        <v>55</v>
      </c>
      <c r="H114" s="3" t="s">
        <v>55</v>
      </c>
      <c r="I114" s="4" t="s">
        <v>269</v>
      </c>
      <c r="J114" s="3" t="s">
        <v>270</v>
      </c>
      <c r="K114" s="84" t="s">
        <v>58</v>
      </c>
      <c r="L114" s="3">
        <v>9080101</v>
      </c>
      <c r="M114" s="3">
        <v>0</v>
      </c>
      <c r="N114" s="3">
        <v>0</v>
      </c>
      <c r="O114" s="3"/>
      <c r="P114" s="3"/>
      <c r="Q114" s="3"/>
      <c r="R114" s="3"/>
      <c r="S114" s="114"/>
      <c r="T114" s="114"/>
      <c r="U114" s="158" t="str">
        <f>IFERROR(VLOOKUP(CONCATENATE("Totaal ",#REF!),#REF!,10,FALSE),"€ 0,00")</f>
        <v>€ 0,00</v>
      </c>
      <c r="V114" s="158" t="str">
        <f>IFERROR(VLOOKUP(CONCATENATE("Totaal ",#REF!),#REF!,11,FALSE),"€ 0,00")</f>
        <v>€ 0,00</v>
      </c>
      <c r="W114" s="243"/>
      <c r="X114" s="243"/>
      <c r="Y114" s="243">
        <v>0</v>
      </c>
      <c r="Z114" s="243">
        <v>0</v>
      </c>
      <c r="AA114" s="3"/>
      <c r="AB114" s="3"/>
    </row>
    <row r="115" spans="1:40" s="1" customFormat="1" ht="33.75" customHeight="1" thickBot="1">
      <c r="A115" s="2"/>
      <c r="B115" s="5"/>
      <c r="C115" s="3" t="s">
        <v>34</v>
      </c>
      <c r="D115" s="3" t="s">
        <v>271</v>
      </c>
      <c r="E115" s="3" t="s">
        <v>55</v>
      </c>
      <c r="F115" s="3" t="s">
        <v>55</v>
      </c>
      <c r="G115" s="3" t="s">
        <v>55</v>
      </c>
      <c r="H115" s="3" t="s">
        <v>55</v>
      </c>
      <c r="I115" s="4" t="s">
        <v>272</v>
      </c>
      <c r="J115" s="3" t="s">
        <v>270</v>
      </c>
      <c r="K115" s="84" t="s">
        <v>58</v>
      </c>
      <c r="L115" s="3">
        <v>9080102</v>
      </c>
      <c r="M115" s="3">
        <v>3000</v>
      </c>
      <c r="N115" s="3">
        <v>0</v>
      </c>
      <c r="O115" s="3">
        <v>3500</v>
      </c>
      <c r="P115" s="3"/>
      <c r="Q115" s="3">
        <v>3500</v>
      </c>
      <c r="R115" s="3"/>
      <c r="S115" s="114">
        <v>6522</v>
      </c>
      <c r="T115" s="114"/>
      <c r="U115" s="158" t="str">
        <f>IFERROR(VLOOKUP(CONCATENATE("Totaal ",#REF!),#REF!,10,FALSE),"€ 0,00")</f>
        <v>€ 0,00</v>
      </c>
      <c r="V115" s="158" t="str">
        <f>IFERROR(VLOOKUP(CONCATENATE("Totaal ",#REF!),#REF!,11,FALSE),"€ 0,00")</f>
        <v>€ 0,00</v>
      </c>
      <c r="W115" s="243">
        <v>203.9</v>
      </c>
      <c r="X115" s="243"/>
      <c r="Y115" s="243">
        <v>663.84</v>
      </c>
      <c r="Z115" s="243">
        <v>0</v>
      </c>
      <c r="AA115" s="3"/>
      <c r="AB115" s="3"/>
    </row>
    <row r="116" spans="1:40" s="1" customFormat="1" ht="33.75" customHeight="1" thickBot="1">
      <c r="A116" s="2"/>
      <c r="B116" s="5"/>
      <c r="C116" s="3" t="s">
        <v>38</v>
      </c>
      <c r="D116" s="3" t="s">
        <v>273</v>
      </c>
      <c r="E116" s="3" t="s">
        <v>55</v>
      </c>
      <c r="F116" s="3" t="s">
        <v>55</v>
      </c>
      <c r="G116" s="3" t="s">
        <v>55</v>
      </c>
      <c r="H116" s="3" t="s">
        <v>55</v>
      </c>
      <c r="I116" s="4" t="s">
        <v>274</v>
      </c>
      <c r="J116" s="3" t="s">
        <v>114</v>
      </c>
      <c r="K116" s="84" t="s">
        <v>58</v>
      </c>
      <c r="L116" s="3">
        <v>9080103</v>
      </c>
      <c r="M116" s="3">
        <v>2500</v>
      </c>
      <c r="N116" s="3">
        <v>0</v>
      </c>
      <c r="O116" s="3">
        <v>2750</v>
      </c>
      <c r="P116" s="3"/>
      <c r="Q116" s="3">
        <v>3000</v>
      </c>
      <c r="R116" s="3"/>
      <c r="S116" s="114">
        <v>2500</v>
      </c>
      <c r="T116" s="114"/>
      <c r="U116" s="158" t="str">
        <f>IFERROR(VLOOKUP(CONCATENATE("Totaal ",#REF!),#REF!,10,FALSE),"€ 0,00")</f>
        <v>€ 0,00</v>
      </c>
      <c r="V116" s="158" t="str">
        <f>IFERROR(VLOOKUP(CONCATENATE("Totaal ",#REF!),#REF!,11,FALSE),"€ 0,00")</f>
        <v>€ 0,00</v>
      </c>
      <c r="W116" s="243" t="s">
        <v>37</v>
      </c>
      <c r="X116" s="243"/>
      <c r="Y116" s="243">
        <v>1111.5999999999999</v>
      </c>
      <c r="Z116" s="243">
        <v>0</v>
      </c>
      <c r="AA116" s="3"/>
      <c r="AB116" s="3"/>
    </row>
    <row r="117" spans="1:40" s="1" customFormat="1" ht="33.75" customHeight="1" thickBot="1">
      <c r="A117" s="2"/>
      <c r="B117" s="5"/>
      <c r="C117" s="3" t="s">
        <v>40</v>
      </c>
      <c r="D117" s="3" t="s">
        <v>275</v>
      </c>
      <c r="E117" s="3"/>
      <c r="F117" s="3"/>
      <c r="G117" s="3"/>
      <c r="H117" s="3"/>
      <c r="I117" s="4"/>
      <c r="J117" s="3"/>
      <c r="K117" s="84"/>
      <c r="L117" s="3">
        <v>9080104</v>
      </c>
      <c r="M117" s="3">
        <v>0</v>
      </c>
      <c r="N117" s="3">
        <v>0</v>
      </c>
      <c r="O117" s="3"/>
      <c r="P117" s="3"/>
      <c r="Q117" s="3"/>
      <c r="R117" s="3"/>
      <c r="S117" s="114"/>
      <c r="T117" s="114"/>
      <c r="U117" s="158" t="str">
        <f>IFERROR(VLOOKUP(CONCATENATE("Totaal ",#REF!),#REF!,10,FALSE),"€ 0,00")</f>
        <v>€ 0,00</v>
      </c>
      <c r="V117" s="158" t="str">
        <f>IFERROR(VLOOKUP(CONCATENATE("Totaal ",#REF!),#REF!,11,FALSE),"€ 0,00")</f>
        <v>€ 0,00</v>
      </c>
      <c r="W117" s="243"/>
      <c r="X117" s="243"/>
      <c r="Y117" s="243">
        <v>0</v>
      </c>
      <c r="Z117" s="243">
        <v>0</v>
      </c>
      <c r="AA117" s="3"/>
      <c r="AB117" s="3"/>
    </row>
    <row r="118" spans="1:40" s="45" customFormat="1" ht="33.75" customHeight="1" thickBot="1">
      <c r="A118" s="70"/>
      <c r="B118" s="51" t="s">
        <v>42</v>
      </c>
      <c r="C118" s="55" t="s">
        <v>276</v>
      </c>
      <c r="D118" s="329" t="s">
        <v>277</v>
      </c>
      <c r="E118" s="329"/>
      <c r="F118" s="329"/>
      <c r="G118" s="329"/>
      <c r="H118" s="329"/>
      <c r="I118" s="52"/>
      <c r="J118" s="53"/>
      <c r="K118" s="90"/>
      <c r="L118" s="52">
        <v>90802</v>
      </c>
      <c r="M118" s="54">
        <f t="shared" ref="M118:X118" si="42">SUM(M119:M122)</f>
        <v>3050</v>
      </c>
      <c r="N118" s="54">
        <f t="shared" si="42"/>
        <v>0</v>
      </c>
      <c r="O118" s="54">
        <f t="shared" si="42"/>
        <v>3400</v>
      </c>
      <c r="P118" s="54">
        <f t="shared" si="42"/>
        <v>0</v>
      </c>
      <c r="Q118" s="54">
        <f t="shared" si="42"/>
        <v>3750</v>
      </c>
      <c r="R118" s="54">
        <f t="shared" si="42"/>
        <v>0</v>
      </c>
      <c r="S118" s="292">
        <f t="shared" si="42"/>
        <v>4700</v>
      </c>
      <c r="T118" s="292">
        <f t="shared" si="42"/>
        <v>0</v>
      </c>
      <c r="U118" s="242">
        <f>SUM(U119:U122)</f>
        <v>0</v>
      </c>
      <c r="V118" s="242">
        <f>SUM(V119:V122)</f>
        <v>0</v>
      </c>
      <c r="W118" s="242">
        <f t="shared" si="42"/>
        <v>2887.75</v>
      </c>
      <c r="X118" s="242">
        <f t="shared" si="42"/>
        <v>0</v>
      </c>
      <c r="Y118" s="242">
        <v>240.8</v>
      </c>
      <c r="Z118" s="242">
        <v>0</v>
      </c>
      <c r="AA118" s="54" t="s">
        <v>44</v>
      </c>
      <c r="AB118" s="54" t="s">
        <v>45</v>
      </c>
      <c r="AC118" s="49"/>
      <c r="AD118" s="49"/>
      <c r="AE118" s="49"/>
      <c r="AF118" s="49"/>
      <c r="AG118" s="49"/>
      <c r="AH118" s="49"/>
      <c r="AI118" s="49"/>
      <c r="AJ118" s="49"/>
      <c r="AK118" s="49"/>
      <c r="AL118" s="49"/>
      <c r="AM118" s="49"/>
      <c r="AN118" s="49"/>
    </row>
    <row r="119" spans="1:40" s="1" customFormat="1" ht="33.75" customHeight="1" thickBot="1">
      <c r="A119" s="2"/>
      <c r="B119" s="5"/>
      <c r="C119" s="3" t="s">
        <v>28</v>
      </c>
      <c r="D119" s="5" t="s">
        <v>278</v>
      </c>
      <c r="E119" s="115" t="s">
        <v>279</v>
      </c>
      <c r="F119" s="3"/>
      <c r="G119" s="3" t="s">
        <v>280</v>
      </c>
      <c r="H119" s="3"/>
      <c r="I119" s="4"/>
      <c r="J119" s="3" t="s">
        <v>281</v>
      </c>
      <c r="K119" s="84" t="s">
        <v>50</v>
      </c>
      <c r="L119" s="3">
        <v>9080201</v>
      </c>
      <c r="M119" s="3">
        <v>0</v>
      </c>
      <c r="N119" s="3">
        <v>0</v>
      </c>
      <c r="O119" s="3"/>
      <c r="P119" s="3"/>
      <c r="Q119" s="3"/>
      <c r="R119" s="3"/>
      <c r="S119" s="114">
        <v>1500</v>
      </c>
      <c r="T119" s="114"/>
      <c r="U119" s="158" t="str">
        <f>IFERROR(VLOOKUP(CONCATENATE("Totaal ",#REF!),#REF!,10,FALSE),"€ 0,00")</f>
        <v>€ 0,00</v>
      </c>
      <c r="V119" s="158" t="str">
        <f>IFERROR(VLOOKUP(CONCATENATE("Totaal ",#REF!),#REF!,11,FALSE),"€ 0,00")</f>
        <v>€ 0,00</v>
      </c>
      <c r="W119" s="243"/>
      <c r="X119" s="243"/>
      <c r="Y119" s="243"/>
      <c r="Z119" s="243"/>
      <c r="AA119" s="3"/>
      <c r="AB119" s="3"/>
    </row>
    <row r="120" spans="1:40" s="1" customFormat="1" ht="33.75" customHeight="1" thickBot="1">
      <c r="A120" s="2"/>
      <c r="B120" s="5"/>
      <c r="C120" s="3" t="s">
        <v>34</v>
      </c>
      <c r="D120" s="3" t="s">
        <v>282</v>
      </c>
      <c r="E120" s="115" t="s">
        <v>283</v>
      </c>
      <c r="F120" s="3"/>
      <c r="G120" s="3" t="s">
        <v>280</v>
      </c>
      <c r="H120" s="3"/>
      <c r="I120" s="4"/>
      <c r="J120" s="3" t="s">
        <v>284</v>
      </c>
      <c r="K120" s="84" t="s">
        <v>58</v>
      </c>
      <c r="L120" s="3">
        <v>9080202</v>
      </c>
      <c r="M120" s="3">
        <v>2000</v>
      </c>
      <c r="N120" s="3">
        <v>0</v>
      </c>
      <c r="O120" s="3">
        <v>2250</v>
      </c>
      <c r="P120" s="3"/>
      <c r="Q120" s="3">
        <v>2500</v>
      </c>
      <c r="R120" s="3"/>
      <c r="S120" s="114">
        <v>1500</v>
      </c>
      <c r="T120" s="114"/>
      <c r="U120" s="158" t="str">
        <f>IFERROR(VLOOKUP(CONCATENATE("Totaal ",#REF!),#REF!,10,FALSE),"€ 0,00")</f>
        <v>€ 0,00</v>
      </c>
      <c r="V120" s="158" t="str">
        <f>IFERROR(VLOOKUP(CONCATENATE("Totaal ",#REF!),#REF!,11,FALSE),"€ 0,00")</f>
        <v>€ 0,00</v>
      </c>
      <c r="W120" s="243">
        <v>90.75</v>
      </c>
      <c r="X120" s="243"/>
      <c r="Y120" s="243"/>
      <c r="Z120" s="243"/>
      <c r="AA120" s="3"/>
      <c r="AB120" s="3"/>
    </row>
    <row r="121" spans="1:40" s="1" customFormat="1" ht="33.75" customHeight="1" thickBot="1">
      <c r="A121" s="2"/>
      <c r="B121" s="5"/>
      <c r="C121" s="3" t="s">
        <v>38</v>
      </c>
      <c r="D121" s="3" t="s">
        <v>285</v>
      </c>
      <c r="E121" s="3" t="s">
        <v>286</v>
      </c>
      <c r="F121" s="3" t="s">
        <v>286</v>
      </c>
      <c r="G121" s="3" t="s">
        <v>286</v>
      </c>
      <c r="H121" s="3" t="s">
        <v>286</v>
      </c>
      <c r="I121" s="4" t="s">
        <v>287</v>
      </c>
      <c r="J121" s="3" t="s">
        <v>288</v>
      </c>
      <c r="K121" s="84" t="s">
        <v>58</v>
      </c>
      <c r="L121" s="3">
        <v>9080203</v>
      </c>
      <c r="M121" s="3">
        <v>300</v>
      </c>
      <c r="N121" s="3">
        <v>0</v>
      </c>
      <c r="O121" s="3">
        <v>350</v>
      </c>
      <c r="P121" s="3"/>
      <c r="Q121" s="3">
        <v>400</v>
      </c>
      <c r="R121" s="3"/>
      <c r="S121" s="114">
        <v>450</v>
      </c>
      <c r="T121" s="114"/>
      <c r="U121" s="158" t="str">
        <f>IFERROR(VLOOKUP(CONCATENATE("Totaal ",#REF!),#REF!,10,FALSE),"€ 0,00")</f>
        <v>€ 0,00</v>
      </c>
      <c r="V121" s="158" t="str">
        <f>IFERROR(VLOOKUP(CONCATENATE("Totaal ",#REF!),#REF!,11,FALSE),"€ 0,00")</f>
        <v>€ 0,00</v>
      </c>
      <c r="W121" s="243" t="s">
        <v>37</v>
      </c>
      <c r="X121" s="243"/>
      <c r="Y121" s="243"/>
      <c r="Z121" s="243"/>
      <c r="AA121" s="3"/>
      <c r="AB121" s="3"/>
    </row>
    <row r="122" spans="1:40" s="1" customFormat="1" ht="33.75" customHeight="1" thickBot="1">
      <c r="A122" s="2"/>
      <c r="B122" s="5"/>
      <c r="C122" s="3" t="s">
        <v>40</v>
      </c>
      <c r="D122" s="3" t="s">
        <v>289</v>
      </c>
      <c r="E122" s="3" t="s">
        <v>290</v>
      </c>
      <c r="F122" s="3" t="s">
        <v>290</v>
      </c>
      <c r="G122" s="3" t="s">
        <v>290</v>
      </c>
      <c r="H122" s="3" t="s">
        <v>290</v>
      </c>
      <c r="I122" s="4" t="s">
        <v>291</v>
      </c>
      <c r="J122" s="3" t="s">
        <v>288</v>
      </c>
      <c r="K122" s="84" t="s">
        <v>58</v>
      </c>
      <c r="L122" s="3">
        <v>9080204</v>
      </c>
      <c r="M122" s="3">
        <v>750</v>
      </c>
      <c r="N122" s="3">
        <v>0</v>
      </c>
      <c r="O122" s="3">
        <v>800</v>
      </c>
      <c r="P122" s="3"/>
      <c r="Q122" s="3">
        <v>850</v>
      </c>
      <c r="R122" s="3"/>
      <c r="S122" s="114">
        <v>1250</v>
      </c>
      <c r="T122" s="114"/>
      <c r="U122" s="158" t="str">
        <f>IFERROR(VLOOKUP(CONCATENATE("Totaal ",#REF!),#REF!,10,FALSE),"€ 0,00")</f>
        <v>€ 0,00</v>
      </c>
      <c r="V122" s="158" t="str">
        <f>IFERROR(VLOOKUP(CONCATENATE("Totaal ",#REF!),#REF!,11,FALSE),"€ 0,00")</f>
        <v>€ 0,00</v>
      </c>
      <c r="W122" s="244">
        <v>2797</v>
      </c>
      <c r="X122" s="243"/>
      <c r="Y122" s="243">
        <v>240.8</v>
      </c>
      <c r="Z122" s="243"/>
      <c r="AA122" s="3"/>
      <c r="AB122" s="3"/>
    </row>
    <row r="123" spans="1:40" s="49" customFormat="1" ht="33.75" customHeight="1" thickBot="1">
      <c r="A123" s="70"/>
      <c r="B123" s="50" t="s">
        <v>52</v>
      </c>
      <c r="C123" s="51" t="s">
        <v>292</v>
      </c>
      <c r="D123" s="329" t="s">
        <v>293</v>
      </c>
      <c r="E123" s="329"/>
      <c r="F123" s="329"/>
      <c r="G123" s="329"/>
      <c r="H123" s="329"/>
      <c r="I123" s="52"/>
      <c r="J123" s="53"/>
      <c r="K123" s="90"/>
      <c r="L123" s="52">
        <v>90803</v>
      </c>
      <c r="M123" s="54">
        <f t="shared" ref="M123:X123" si="43">SUM(M124:M125)</f>
        <v>13000</v>
      </c>
      <c r="N123" s="54">
        <f t="shared" si="43"/>
        <v>0</v>
      </c>
      <c r="O123" s="54">
        <f t="shared" si="43"/>
        <v>14000</v>
      </c>
      <c r="P123" s="54">
        <f t="shared" si="43"/>
        <v>0</v>
      </c>
      <c r="Q123" s="54">
        <f t="shared" si="43"/>
        <v>15000</v>
      </c>
      <c r="R123" s="54">
        <f t="shared" si="43"/>
        <v>0</v>
      </c>
      <c r="S123" s="292">
        <f t="shared" si="43"/>
        <v>11000</v>
      </c>
      <c r="T123" s="292">
        <f t="shared" si="43"/>
        <v>0</v>
      </c>
      <c r="U123" s="242">
        <f>SUM(U124:U125)</f>
        <v>0</v>
      </c>
      <c r="V123" s="242">
        <f>SUM(V124:V125)</f>
        <v>0</v>
      </c>
      <c r="W123" s="242">
        <f t="shared" si="43"/>
        <v>7652.02</v>
      </c>
      <c r="X123" s="242">
        <f t="shared" si="43"/>
        <v>0</v>
      </c>
      <c r="Y123" s="242">
        <v>366.93</v>
      </c>
      <c r="Z123" s="242">
        <v>0</v>
      </c>
      <c r="AA123" s="54" t="s">
        <v>26</v>
      </c>
      <c r="AB123" s="54" t="s">
        <v>27</v>
      </c>
    </row>
    <row r="124" spans="1:40" s="1" customFormat="1" ht="33.75" customHeight="1" thickBot="1">
      <c r="A124" s="2"/>
      <c r="B124" s="5"/>
      <c r="C124" s="3" t="s">
        <v>28</v>
      </c>
      <c r="D124" s="5" t="s">
        <v>294</v>
      </c>
      <c r="E124" s="3" t="s">
        <v>30</v>
      </c>
      <c r="F124" s="3" t="s">
        <v>30</v>
      </c>
      <c r="G124" s="3" t="s">
        <v>30</v>
      </c>
      <c r="H124" s="3" t="s">
        <v>30</v>
      </c>
      <c r="I124" s="4" t="s">
        <v>295</v>
      </c>
      <c r="J124" s="3" t="s">
        <v>296</v>
      </c>
      <c r="K124" s="84" t="s">
        <v>33</v>
      </c>
      <c r="L124" s="3">
        <v>9080301</v>
      </c>
      <c r="M124" s="3">
        <v>5000</v>
      </c>
      <c r="N124" s="3">
        <v>0</v>
      </c>
      <c r="O124" s="3">
        <v>5500</v>
      </c>
      <c r="P124" s="3"/>
      <c r="Q124" s="3">
        <v>6000</v>
      </c>
      <c r="R124" s="3"/>
      <c r="S124" s="114">
        <v>1000</v>
      </c>
      <c r="T124" s="114"/>
      <c r="U124" s="158" t="str">
        <f>IFERROR(VLOOKUP(CONCATENATE("Totaal ",#REF!),#REF!,10,FALSE),"€ 0,00")</f>
        <v>€ 0,00</v>
      </c>
      <c r="V124" s="158" t="str">
        <f>IFERROR(VLOOKUP(CONCATENATE("Totaal ",#REF!),#REF!,11,FALSE),"€ 0,00")</f>
        <v>€ 0,00</v>
      </c>
      <c r="W124" s="243">
        <v>0</v>
      </c>
      <c r="X124" s="243">
        <v>0</v>
      </c>
      <c r="Y124" s="243">
        <v>356.95</v>
      </c>
      <c r="Z124" s="243">
        <v>0</v>
      </c>
      <c r="AA124" s="3"/>
      <c r="AB124" s="3"/>
    </row>
    <row r="125" spans="1:40" s="1" customFormat="1" ht="33.75" customHeight="1" thickBot="1">
      <c r="A125" s="2"/>
      <c r="B125" s="5"/>
      <c r="C125" s="3" t="s">
        <v>34</v>
      </c>
      <c r="D125" s="3" t="s">
        <v>297</v>
      </c>
      <c r="E125" s="3" t="s">
        <v>30</v>
      </c>
      <c r="F125" s="3" t="s">
        <v>30</v>
      </c>
      <c r="G125" s="3" t="s">
        <v>30</v>
      </c>
      <c r="H125" s="3" t="s">
        <v>30</v>
      </c>
      <c r="I125" s="4" t="s">
        <v>298</v>
      </c>
      <c r="J125" s="3" t="s">
        <v>296</v>
      </c>
      <c r="K125" s="84" t="s">
        <v>33</v>
      </c>
      <c r="L125" s="3">
        <v>9080302</v>
      </c>
      <c r="M125" s="3">
        <v>8000</v>
      </c>
      <c r="N125" s="3">
        <v>0</v>
      </c>
      <c r="O125" s="3">
        <v>8500</v>
      </c>
      <c r="P125" s="3"/>
      <c r="Q125" s="3">
        <v>9000</v>
      </c>
      <c r="R125" s="3"/>
      <c r="S125" s="114">
        <v>10000</v>
      </c>
      <c r="T125" s="114"/>
      <c r="U125" s="158" t="str">
        <f>IFERROR(VLOOKUP(CONCATENATE("Totaal ",#REF!),#REF!,10,FALSE),"€ 0,00")</f>
        <v>€ 0,00</v>
      </c>
      <c r="V125" s="158" t="str">
        <f>IFERROR(VLOOKUP(CONCATENATE("Totaal ",#REF!),#REF!,11,FALSE),"€ 0,00")</f>
        <v>€ 0,00</v>
      </c>
      <c r="W125" s="243">
        <v>7652.02</v>
      </c>
      <c r="X125" s="243">
        <v>0</v>
      </c>
      <c r="Y125" s="243">
        <v>9.98</v>
      </c>
      <c r="Z125" s="243">
        <v>0</v>
      </c>
      <c r="AA125" s="3"/>
      <c r="AB125" s="3"/>
    </row>
    <row r="126" spans="1:40" s="49" customFormat="1" ht="33.75" customHeight="1" thickBot="1">
      <c r="A126" s="70"/>
      <c r="B126" s="50" t="s">
        <v>109</v>
      </c>
      <c r="C126" s="63" t="s">
        <v>299</v>
      </c>
      <c r="D126" s="329" t="s">
        <v>300</v>
      </c>
      <c r="E126" s="329"/>
      <c r="F126" s="329"/>
      <c r="G126" s="329"/>
      <c r="H126" s="329"/>
      <c r="I126" s="52"/>
      <c r="J126" s="53"/>
      <c r="K126" s="90"/>
      <c r="L126" s="52">
        <v>90804</v>
      </c>
      <c r="M126" s="54">
        <f t="shared" ref="M126:X126" si="44">SUM(M127:M129)</f>
        <v>1500</v>
      </c>
      <c r="N126" s="54">
        <f t="shared" si="44"/>
        <v>0</v>
      </c>
      <c r="O126" s="54">
        <f t="shared" si="44"/>
        <v>4500</v>
      </c>
      <c r="P126" s="54">
        <f t="shared" si="44"/>
        <v>0</v>
      </c>
      <c r="Q126" s="54">
        <f t="shared" si="44"/>
        <v>4500</v>
      </c>
      <c r="R126" s="54">
        <f t="shared" si="44"/>
        <v>0</v>
      </c>
      <c r="S126" s="292">
        <f t="shared" si="44"/>
        <v>1500</v>
      </c>
      <c r="T126" s="292">
        <f t="shared" si="44"/>
        <v>0</v>
      </c>
      <c r="U126" s="242">
        <f>SUM(U127:U129)</f>
        <v>0</v>
      </c>
      <c r="V126" s="242">
        <f>SUM(V127:V129)</f>
        <v>0</v>
      </c>
      <c r="W126" s="242">
        <f t="shared" si="44"/>
        <v>0</v>
      </c>
      <c r="X126" s="242">
        <f t="shared" si="44"/>
        <v>0</v>
      </c>
      <c r="Y126" s="242">
        <v>0</v>
      </c>
      <c r="Z126" s="242">
        <v>0</v>
      </c>
      <c r="AA126" s="54" t="s">
        <v>26</v>
      </c>
      <c r="AB126" s="54" t="s">
        <v>27</v>
      </c>
    </row>
    <row r="127" spans="1:40" s="1" customFormat="1" ht="33.75" customHeight="1" thickBot="1">
      <c r="A127" s="2"/>
      <c r="B127" s="5"/>
      <c r="C127" s="3" t="s">
        <v>28</v>
      </c>
      <c r="D127" s="5" t="s">
        <v>301</v>
      </c>
      <c r="E127" s="3"/>
      <c r="F127" s="3" t="s">
        <v>55</v>
      </c>
      <c r="G127" s="3" t="s">
        <v>55</v>
      </c>
      <c r="H127" s="3" t="s">
        <v>55</v>
      </c>
      <c r="I127" s="4"/>
      <c r="J127" s="3" t="s">
        <v>281</v>
      </c>
      <c r="K127" s="84" t="s">
        <v>58</v>
      </c>
      <c r="L127" s="3">
        <v>9080401</v>
      </c>
      <c r="M127" s="115"/>
      <c r="N127" s="3">
        <v>0</v>
      </c>
      <c r="O127" s="3">
        <v>4000</v>
      </c>
      <c r="P127" s="3"/>
      <c r="Q127" s="3">
        <v>4000</v>
      </c>
      <c r="R127" s="3"/>
      <c r="S127" s="114">
        <v>1000</v>
      </c>
      <c r="T127" s="114"/>
      <c r="U127" s="158" t="str">
        <f>IFERROR(VLOOKUP(CONCATENATE("Totaal ",#REF!),#REF!,10,FALSE),"€ 0,00")</f>
        <v>€ 0,00</v>
      </c>
      <c r="V127" s="158" t="str">
        <f>IFERROR(VLOOKUP(CONCATENATE("Totaal ",#REF!),#REF!,11,FALSE),"€ 0,00")</f>
        <v>€ 0,00</v>
      </c>
      <c r="W127" s="243"/>
      <c r="X127" s="243"/>
      <c r="Y127" s="243"/>
      <c r="Z127" s="243"/>
      <c r="AA127" s="3"/>
      <c r="AB127" s="3"/>
    </row>
    <row r="128" spans="1:40" s="1" customFormat="1" ht="33.75" customHeight="1" thickBot="1">
      <c r="A128" s="2"/>
      <c r="B128" s="5"/>
      <c r="C128" s="3" t="s">
        <v>34</v>
      </c>
      <c r="D128" s="3" t="s">
        <v>302</v>
      </c>
      <c r="E128" s="3" t="s">
        <v>303</v>
      </c>
      <c r="F128" s="3" t="s">
        <v>303</v>
      </c>
      <c r="G128" s="3" t="s">
        <v>303</v>
      </c>
      <c r="H128" s="3" t="s">
        <v>303</v>
      </c>
      <c r="I128" s="4" t="s">
        <v>304</v>
      </c>
      <c r="J128" s="3" t="s">
        <v>305</v>
      </c>
      <c r="K128" s="84" t="s">
        <v>58</v>
      </c>
      <c r="L128" s="3">
        <v>9080402</v>
      </c>
      <c r="M128" s="3">
        <v>500</v>
      </c>
      <c r="N128" s="3">
        <v>0</v>
      </c>
      <c r="O128" s="3">
        <v>500</v>
      </c>
      <c r="P128" s="3"/>
      <c r="Q128" s="3">
        <v>500</v>
      </c>
      <c r="R128" s="3"/>
      <c r="S128" s="114">
        <v>500</v>
      </c>
      <c r="T128" s="114"/>
      <c r="U128" s="158" t="str">
        <f>IFERROR(VLOOKUP(CONCATENATE("Totaal ",#REF!),#REF!,10,FALSE),"€ 0,00")</f>
        <v>€ 0,00</v>
      </c>
      <c r="V128" s="158" t="str">
        <f>IFERROR(VLOOKUP(CONCATENATE("Totaal ",#REF!),#REF!,11,FALSE),"€ 0,00")</f>
        <v>€ 0,00</v>
      </c>
      <c r="W128" s="243"/>
      <c r="X128" s="243"/>
      <c r="Y128" s="243"/>
      <c r="Z128" s="243"/>
      <c r="AA128" s="3"/>
      <c r="AB128" s="3"/>
    </row>
    <row r="129" spans="1:28" s="1" customFormat="1" ht="33.75" customHeight="1" thickBot="1">
      <c r="A129" s="2"/>
      <c r="B129" s="5"/>
      <c r="C129" s="3" t="s">
        <v>306</v>
      </c>
      <c r="D129" s="3" t="s">
        <v>307</v>
      </c>
      <c r="E129" s="3" t="s">
        <v>308</v>
      </c>
      <c r="F129" s="3" t="s">
        <v>308</v>
      </c>
      <c r="G129" s="3" t="s">
        <v>308</v>
      </c>
      <c r="H129" s="3" t="s">
        <v>308</v>
      </c>
      <c r="I129" s="4" t="s">
        <v>309</v>
      </c>
      <c r="J129" s="3" t="s">
        <v>305</v>
      </c>
      <c r="K129" s="84" t="s">
        <v>58</v>
      </c>
      <c r="L129" s="3">
        <v>9080403</v>
      </c>
      <c r="M129" s="3">
        <v>1000</v>
      </c>
      <c r="N129" s="3">
        <v>0</v>
      </c>
      <c r="O129" s="3"/>
      <c r="P129" s="3"/>
      <c r="Q129" s="3"/>
      <c r="R129" s="3"/>
      <c r="S129" s="114"/>
      <c r="T129" s="114"/>
      <c r="U129" s="158" t="str">
        <f>IFERROR(VLOOKUP(CONCATENATE("Totaal ",#REF!),#REF!,10,FALSE),"€ 0,00")</f>
        <v>€ 0,00</v>
      </c>
      <c r="V129" s="158" t="str">
        <f>IFERROR(VLOOKUP(CONCATENATE("Totaal ",#REF!),#REF!,11,FALSE),"€ 0,00")</f>
        <v>€ 0,00</v>
      </c>
      <c r="W129" s="243"/>
      <c r="X129" s="243"/>
      <c r="Y129" s="243"/>
      <c r="Z129" s="243"/>
      <c r="AA129" s="3"/>
      <c r="AB129" s="3"/>
    </row>
    <row r="130" spans="1:28" s="62" customFormat="1" ht="33.75" customHeight="1" thickBot="1">
      <c r="A130" s="57" t="s">
        <v>310</v>
      </c>
      <c r="B130" s="58"/>
      <c r="C130" s="58"/>
      <c r="D130" s="354" t="s">
        <v>311</v>
      </c>
      <c r="E130" s="354"/>
      <c r="F130" s="354"/>
      <c r="G130" s="354"/>
      <c r="H130" s="354"/>
      <c r="I130" s="59"/>
      <c r="J130" s="60"/>
      <c r="K130" s="61"/>
      <c r="L130" s="60"/>
      <c r="M130" s="61" t="s">
        <v>37</v>
      </c>
      <c r="N130" s="61" t="s">
        <v>37</v>
      </c>
      <c r="O130" s="61" t="s">
        <v>37</v>
      </c>
      <c r="P130" s="61" t="s">
        <v>37</v>
      </c>
      <c r="Q130" s="61" t="s">
        <v>37</v>
      </c>
      <c r="R130" s="61" t="s">
        <v>37</v>
      </c>
      <c r="S130" s="299" t="s">
        <v>37</v>
      </c>
      <c r="T130" s="299" t="s">
        <v>37</v>
      </c>
      <c r="U130" s="61"/>
      <c r="V130" s="61"/>
      <c r="W130" s="261" t="s">
        <v>37</v>
      </c>
      <c r="X130" s="261" t="s">
        <v>37</v>
      </c>
      <c r="Y130" s="261" t="s">
        <v>37</v>
      </c>
      <c r="Z130" s="261" t="s">
        <v>37</v>
      </c>
      <c r="AA130" s="61" t="s">
        <v>37</v>
      </c>
      <c r="AB130" s="61" t="s">
        <v>37</v>
      </c>
    </row>
    <row r="131" spans="1:28" s="62" customFormat="1" ht="33.75" customHeight="1" thickBot="1">
      <c r="A131" s="57" t="s">
        <v>312</v>
      </c>
      <c r="B131" s="58"/>
      <c r="C131" s="58"/>
      <c r="D131" s="354" t="s">
        <v>313</v>
      </c>
      <c r="E131" s="354"/>
      <c r="F131" s="354"/>
      <c r="G131" s="354"/>
      <c r="H131" s="354"/>
      <c r="I131" s="59" t="s">
        <v>314</v>
      </c>
      <c r="J131" s="60" t="s">
        <v>49</v>
      </c>
      <c r="K131" s="61"/>
      <c r="L131" s="60">
        <v>909</v>
      </c>
      <c r="M131" s="61">
        <f t="shared" ref="M131:X131" si="45">M132</f>
        <v>43954</v>
      </c>
      <c r="N131" s="61">
        <f t="shared" si="45"/>
        <v>35054</v>
      </c>
      <c r="O131" s="61">
        <f t="shared" si="45"/>
        <v>45400</v>
      </c>
      <c r="P131" s="61">
        <f t="shared" si="45"/>
        <v>35000</v>
      </c>
      <c r="Q131" s="61">
        <f t="shared" si="45"/>
        <v>46600</v>
      </c>
      <c r="R131" s="61">
        <f t="shared" si="45"/>
        <v>35500</v>
      </c>
      <c r="S131" s="61">
        <f t="shared" si="45"/>
        <v>32000</v>
      </c>
      <c r="T131" s="61">
        <v>0</v>
      </c>
      <c r="U131" s="261">
        <f>SUM(U132)</f>
        <v>0</v>
      </c>
      <c r="V131" s="261">
        <f>SUM(V132)</f>
        <v>0</v>
      </c>
      <c r="W131" s="261">
        <f t="shared" si="45"/>
        <v>32097.06</v>
      </c>
      <c r="X131" s="261">
        <f t="shared" si="45"/>
        <v>0</v>
      </c>
      <c r="Y131" s="261">
        <v>29719.11</v>
      </c>
      <c r="Z131" s="261">
        <v>0</v>
      </c>
      <c r="AA131" s="61" t="s">
        <v>264</v>
      </c>
      <c r="AB131" s="61" t="s">
        <v>265</v>
      </c>
    </row>
    <row r="132" spans="1:28" s="49" customFormat="1" ht="33.75" customHeight="1" thickBot="1">
      <c r="A132" s="70"/>
      <c r="B132" s="50" t="s">
        <v>24</v>
      </c>
      <c r="C132" s="51"/>
      <c r="D132" s="329" t="s">
        <v>315</v>
      </c>
      <c r="E132" s="329"/>
      <c r="F132" s="329"/>
      <c r="G132" s="329"/>
      <c r="H132" s="329"/>
      <c r="I132" s="52" t="s">
        <v>316</v>
      </c>
      <c r="J132" s="53" t="s">
        <v>49</v>
      </c>
      <c r="K132" s="90"/>
      <c r="L132" s="52">
        <v>90901</v>
      </c>
      <c r="M132" s="54">
        <f t="shared" ref="M132:X132" si="46">SUM(M133:M137)</f>
        <v>43954</v>
      </c>
      <c r="N132" s="54">
        <f t="shared" si="46"/>
        <v>35054</v>
      </c>
      <c r="O132" s="54">
        <f t="shared" si="46"/>
        <v>45400</v>
      </c>
      <c r="P132" s="54">
        <f t="shared" si="46"/>
        <v>35000</v>
      </c>
      <c r="Q132" s="54">
        <f t="shared" si="46"/>
        <v>46600</v>
      </c>
      <c r="R132" s="54">
        <f t="shared" si="46"/>
        <v>35500</v>
      </c>
      <c r="S132" s="54">
        <f t="shared" si="46"/>
        <v>32000</v>
      </c>
      <c r="T132" s="54">
        <v>0</v>
      </c>
      <c r="U132" s="242">
        <f>SUM(U133:U138)</f>
        <v>0</v>
      </c>
      <c r="V132" s="242">
        <f>SUM(V133:V138)</f>
        <v>0</v>
      </c>
      <c r="W132" s="242">
        <f t="shared" si="46"/>
        <v>32097.06</v>
      </c>
      <c r="X132" s="242">
        <f t="shared" si="46"/>
        <v>0</v>
      </c>
      <c r="Y132" s="242">
        <v>29719.11</v>
      </c>
      <c r="Z132" s="242">
        <v>0</v>
      </c>
      <c r="AA132" s="54" t="s">
        <v>26</v>
      </c>
      <c r="AB132" s="54" t="s">
        <v>27</v>
      </c>
    </row>
    <row r="133" spans="1:28" s="1" customFormat="1" ht="33.75" customHeight="1" thickBot="1">
      <c r="A133" s="2"/>
      <c r="B133" s="5"/>
      <c r="C133" s="3" t="s">
        <v>28</v>
      </c>
      <c r="D133" s="320" t="s">
        <v>317</v>
      </c>
      <c r="E133" s="3" t="s">
        <v>318</v>
      </c>
      <c r="F133" s="3"/>
      <c r="G133" s="3" t="s">
        <v>318</v>
      </c>
      <c r="H133" s="3"/>
      <c r="I133" s="4" t="s">
        <v>56</v>
      </c>
      <c r="J133" s="3" t="s">
        <v>149</v>
      </c>
      <c r="K133" s="84" t="s">
        <v>319</v>
      </c>
      <c r="L133" s="3">
        <v>9090101</v>
      </c>
      <c r="M133" s="3">
        <v>400</v>
      </c>
      <c r="N133" s="3">
        <v>0</v>
      </c>
      <c r="O133" s="3">
        <v>400</v>
      </c>
      <c r="P133" s="3"/>
      <c r="Q133" s="3">
        <v>400</v>
      </c>
      <c r="R133" s="3"/>
      <c r="S133" s="46">
        <v>0</v>
      </c>
      <c r="T133" s="114"/>
      <c r="U133" s="158" t="str">
        <f>IFERROR(VLOOKUP(CONCATENATE("Totaal ",#REF!),#REF!,10,FALSE),"€ 0,00")</f>
        <v>€ 0,00</v>
      </c>
      <c r="V133" s="158" t="str">
        <f>IFERROR(VLOOKUP(CONCATENATE("Totaal ",#REF!),#REF!,11,FALSE),"€ 0,00")</f>
        <v>€ 0,00</v>
      </c>
      <c r="W133" s="243"/>
      <c r="X133" s="243"/>
      <c r="Y133" s="243"/>
      <c r="Z133" s="243"/>
      <c r="AA133" s="3"/>
      <c r="AB133" s="3"/>
    </row>
    <row r="134" spans="1:28" s="1" customFormat="1" ht="33.75" customHeight="1" thickBot="1">
      <c r="A134" s="2"/>
      <c r="B134" s="5"/>
      <c r="C134" s="3" t="s">
        <v>34</v>
      </c>
      <c r="D134" s="3" t="s">
        <v>320</v>
      </c>
      <c r="E134" s="3" t="s">
        <v>321</v>
      </c>
      <c r="F134" s="3" t="s">
        <v>321</v>
      </c>
      <c r="G134" s="3" t="s">
        <v>321</v>
      </c>
      <c r="H134" s="3" t="s">
        <v>321</v>
      </c>
      <c r="I134" s="4" t="s">
        <v>322</v>
      </c>
      <c r="J134" s="3" t="s">
        <v>149</v>
      </c>
      <c r="K134" s="84" t="s">
        <v>58</v>
      </c>
      <c r="L134" s="3">
        <v>9090102</v>
      </c>
      <c r="M134" s="3">
        <v>0</v>
      </c>
      <c r="N134" s="3">
        <v>0</v>
      </c>
      <c r="O134" s="3"/>
      <c r="P134" s="3"/>
      <c r="Q134" s="3"/>
      <c r="R134" s="3"/>
      <c r="S134" s="46"/>
      <c r="T134" s="46"/>
      <c r="U134" s="158" t="str">
        <f>IFERROR(VLOOKUP(CONCATENATE("Totaal ",#REF!),#REF!,10,FALSE),"€ 0,00")</f>
        <v>€ 0,00</v>
      </c>
      <c r="V134" s="158" t="str">
        <f>IFERROR(VLOOKUP(CONCATENATE("Totaal ",#REF!),#REF!,11,FALSE),"€ 0,00")</f>
        <v>€ 0,00</v>
      </c>
      <c r="W134" s="243"/>
      <c r="X134" s="243"/>
      <c r="Y134" s="243"/>
      <c r="Z134" s="243"/>
      <c r="AA134" s="3"/>
      <c r="AB134" s="3"/>
    </row>
    <row r="135" spans="1:28" s="1" customFormat="1" ht="33.75" customHeight="1" thickBot="1">
      <c r="A135" s="2"/>
      <c r="B135" s="5"/>
      <c r="C135" s="3" t="s">
        <v>38</v>
      </c>
      <c r="D135" s="321" t="s">
        <v>323</v>
      </c>
      <c r="E135" s="3" t="s">
        <v>324</v>
      </c>
      <c r="F135" s="3" t="s">
        <v>324</v>
      </c>
      <c r="G135" s="3" t="s">
        <v>324</v>
      </c>
      <c r="H135" s="3" t="s">
        <v>324</v>
      </c>
      <c r="I135" s="4" t="s">
        <v>269</v>
      </c>
      <c r="J135" s="3" t="s">
        <v>149</v>
      </c>
      <c r="K135" s="84" t="s">
        <v>58</v>
      </c>
      <c r="L135" s="3">
        <v>9090103</v>
      </c>
      <c r="M135" s="3">
        <v>0</v>
      </c>
      <c r="N135" s="3">
        <v>0</v>
      </c>
      <c r="O135" s="3"/>
      <c r="P135" s="3"/>
      <c r="Q135" s="3"/>
      <c r="R135" s="3"/>
      <c r="S135" s="46"/>
      <c r="T135" s="46"/>
      <c r="U135" s="158" t="str">
        <f>IFERROR(VLOOKUP(CONCATENATE("Totaal ",#REF!),#REF!,10,FALSE),"€ 0,00")</f>
        <v>€ 0,00</v>
      </c>
      <c r="V135" s="158" t="str">
        <f>IFERROR(VLOOKUP(CONCATENATE("Totaal ",#REF!),#REF!,11,FALSE),"€ 0,00")</f>
        <v>€ 0,00</v>
      </c>
      <c r="W135" s="243"/>
      <c r="X135" s="243"/>
      <c r="Y135" s="243"/>
      <c r="Z135" s="243"/>
      <c r="AA135" s="3"/>
      <c r="AB135" s="3"/>
    </row>
    <row r="136" spans="1:28" s="1" customFormat="1" ht="33.75" customHeight="1" thickBot="1">
      <c r="A136" s="2"/>
      <c r="B136" s="5"/>
      <c r="C136" s="3" t="s">
        <v>40</v>
      </c>
      <c r="D136" s="3" t="s">
        <v>325</v>
      </c>
      <c r="E136" s="3" t="s">
        <v>326</v>
      </c>
      <c r="F136" s="3" t="s">
        <v>326</v>
      </c>
      <c r="G136" s="3" t="s">
        <v>326</v>
      </c>
      <c r="H136" s="3" t="s">
        <v>326</v>
      </c>
      <c r="I136" s="4" t="s">
        <v>327</v>
      </c>
      <c r="J136" s="3" t="s">
        <v>149</v>
      </c>
      <c r="K136" s="84" t="s">
        <v>58</v>
      </c>
      <c r="L136" s="3">
        <v>9090104</v>
      </c>
      <c r="M136" s="3">
        <v>4754</v>
      </c>
      <c r="N136" s="3">
        <v>0</v>
      </c>
      <c r="O136" s="3">
        <v>5000</v>
      </c>
      <c r="P136" s="3"/>
      <c r="Q136" s="3">
        <v>5200</v>
      </c>
      <c r="R136" s="3"/>
      <c r="S136" s="46">
        <v>0</v>
      </c>
      <c r="T136" s="46"/>
      <c r="U136" s="158" t="str">
        <f>IFERROR(VLOOKUP(CONCATENATE("Totaal ",#REF!),#REF!,10,FALSE),"€ 0,00")</f>
        <v>€ 0,00</v>
      </c>
      <c r="V136" s="158" t="str">
        <f>IFERROR(VLOOKUP(CONCATENATE("Totaal ",#REF!),#REF!,11,FALSE),"€ 0,00")</f>
        <v>€ 0,00</v>
      </c>
      <c r="W136" s="243">
        <v>2371.06</v>
      </c>
      <c r="X136" s="243"/>
      <c r="Y136" s="243">
        <v>6051.11</v>
      </c>
      <c r="Z136" s="243"/>
      <c r="AA136" s="3"/>
      <c r="AB136" s="3"/>
    </row>
    <row r="137" spans="1:28" s="1" customFormat="1" ht="33.75" customHeight="1" thickBot="1">
      <c r="A137" s="2"/>
      <c r="B137" s="5"/>
      <c r="C137" s="3" t="s">
        <v>142</v>
      </c>
      <c r="D137" s="3" t="s">
        <v>328</v>
      </c>
      <c r="E137" s="3" t="s">
        <v>329</v>
      </c>
      <c r="F137" s="3" t="s">
        <v>329</v>
      </c>
      <c r="G137" s="3" t="s">
        <v>329</v>
      </c>
      <c r="H137" s="3" t="s">
        <v>329</v>
      </c>
      <c r="I137" s="4" t="s">
        <v>330</v>
      </c>
      <c r="J137" s="3" t="s">
        <v>149</v>
      </c>
      <c r="K137" s="84" t="s">
        <v>319</v>
      </c>
      <c r="L137" s="3">
        <v>9090105</v>
      </c>
      <c r="M137" s="3">
        <v>38800</v>
      </c>
      <c r="N137" s="3">
        <v>35054</v>
      </c>
      <c r="O137" s="3">
        <v>40000</v>
      </c>
      <c r="P137" s="3">
        <v>35000</v>
      </c>
      <c r="Q137" s="3">
        <v>41000</v>
      </c>
      <c r="R137" s="3">
        <v>35500</v>
      </c>
      <c r="S137" s="46">
        <v>32000</v>
      </c>
      <c r="T137" s="46">
        <v>0</v>
      </c>
      <c r="U137" s="158" t="str">
        <f>IFERROR(VLOOKUP(CONCATENATE("Totaal ",#REF!),#REF!,10,FALSE),"€ 0,00")</f>
        <v>€ 0,00</v>
      </c>
      <c r="V137" s="158" t="str">
        <f>IFERROR(VLOOKUP(CONCATENATE("Totaal ",#REF!),#REF!,11,FALSE),"€ 0,00")</f>
        <v>€ 0,00</v>
      </c>
      <c r="W137" s="243">
        <v>29726</v>
      </c>
      <c r="X137" s="243"/>
      <c r="Y137" s="243">
        <v>23668</v>
      </c>
      <c r="Z137" s="243"/>
      <c r="AA137" s="3"/>
      <c r="AB137" s="3"/>
    </row>
    <row r="138" spans="1:28" s="1" customFormat="1" ht="33.75" customHeight="1" thickBot="1">
      <c r="A138" s="2"/>
      <c r="B138" s="5"/>
      <c r="C138" s="3" t="s">
        <v>177</v>
      </c>
      <c r="D138" s="321" t="s">
        <v>331</v>
      </c>
      <c r="E138" s="3" t="s">
        <v>332</v>
      </c>
      <c r="F138" s="3" t="s">
        <v>333</v>
      </c>
      <c r="G138" s="3" t="s">
        <v>334</v>
      </c>
      <c r="H138" s="3" t="s">
        <v>333</v>
      </c>
      <c r="I138" s="4" t="s">
        <v>335</v>
      </c>
      <c r="J138" s="3" t="s">
        <v>149</v>
      </c>
      <c r="K138" s="84" t="s">
        <v>319</v>
      </c>
      <c r="L138" s="156"/>
      <c r="M138" s="3"/>
      <c r="N138" s="3"/>
      <c r="O138" s="3"/>
      <c r="P138" s="3"/>
      <c r="Q138" s="3"/>
      <c r="R138" s="3"/>
      <c r="S138" s="46"/>
      <c r="T138" s="46"/>
      <c r="U138" s="158" t="str">
        <f>IFERROR(VLOOKUP(CONCATENATE("Totaal ",#REF!),#REF!,10,FALSE),"€ 0,00")</f>
        <v>€ 0,00</v>
      </c>
      <c r="V138" s="158" t="str">
        <f>IFERROR(VLOOKUP(CONCATENATE("Totaal ",#REF!),#REF!,11,FALSE),"€ 0,00")</f>
        <v>€ 0,00</v>
      </c>
      <c r="W138" s="243"/>
      <c r="X138" s="243"/>
      <c r="Y138" s="243">
        <v>0</v>
      </c>
      <c r="Z138" s="243"/>
      <c r="AA138" s="3"/>
      <c r="AB138" s="3"/>
    </row>
    <row r="139" spans="1:28" s="62" customFormat="1" ht="33.75" customHeight="1" thickBot="1">
      <c r="A139" s="57" t="s">
        <v>336</v>
      </c>
      <c r="B139" s="58"/>
      <c r="C139" s="58"/>
      <c r="D139" s="354" t="s">
        <v>337</v>
      </c>
      <c r="E139" s="354"/>
      <c r="F139" s="354"/>
      <c r="G139" s="354"/>
      <c r="H139" s="354"/>
      <c r="I139" s="59"/>
      <c r="J139" s="60"/>
      <c r="K139" s="61"/>
      <c r="L139" s="60">
        <v>910</v>
      </c>
      <c r="M139" s="61">
        <v>46228.32</v>
      </c>
      <c r="N139" s="61">
        <v>47000</v>
      </c>
      <c r="O139" s="61">
        <f t="shared" ref="O139:T139" si="47">O140</f>
        <v>49000</v>
      </c>
      <c r="P139" s="61">
        <f t="shared" si="47"/>
        <v>50000</v>
      </c>
      <c r="Q139" s="61">
        <f t="shared" si="47"/>
        <v>34467.300000000003</v>
      </c>
      <c r="R139" s="61">
        <f t="shared" si="47"/>
        <v>34904.300000000003</v>
      </c>
      <c r="S139" s="61">
        <f t="shared" si="47"/>
        <v>34766</v>
      </c>
      <c r="T139" s="61">
        <f t="shared" si="47"/>
        <v>35816</v>
      </c>
      <c r="U139" s="261">
        <f>U140+U144</f>
        <v>0</v>
      </c>
      <c r="V139" s="261">
        <f>V140+V144</f>
        <v>0</v>
      </c>
      <c r="W139" s="261">
        <f>W140</f>
        <v>46728</v>
      </c>
      <c r="X139" s="261">
        <f t="shared" ref="X139" si="48">X140</f>
        <v>0</v>
      </c>
      <c r="Y139" s="261">
        <v>36979.1</v>
      </c>
      <c r="Z139" s="261">
        <v>0</v>
      </c>
      <c r="AA139" s="61" t="s">
        <v>264</v>
      </c>
      <c r="AB139" s="61" t="s">
        <v>265</v>
      </c>
    </row>
    <row r="140" spans="1:28" s="49" customFormat="1" ht="33.75" customHeight="1" thickBot="1">
      <c r="A140" s="70"/>
      <c r="B140" s="50" t="s">
        <v>24</v>
      </c>
      <c r="C140" s="51"/>
      <c r="D140" s="329" t="s">
        <v>338</v>
      </c>
      <c r="E140" s="329"/>
      <c r="F140" s="329"/>
      <c r="G140" s="329"/>
      <c r="H140" s="329"/>
      <c r="I140" s="52"/>
      <c r="J140" s="53" t="s">
        <v>32</v>
      </c>
      <c r="K140" s="90"/>
      <c r="L140" s="52">
        <v>91001</v>
      </c>
      <c r="M140" s="54">
        <v>46228.32</v>
      </c>
      <c r="N140" s="54">
        <v>47000</v>
      </c>
      <c r="O140" s="54">
        <f t="shared" ref="O140:T140" si="49">O141+O143</f>
        <v>49000</v>
      </c>
      <c r="P140" s="54">
        <f t="shared" si="49"/>
        <v>50000</v>
      </c>
      <c r="Q140" s="54">
        <f t="shared" si="49"/>
        <v>34467.300000000003</v>
      </c>
      <c r="R140" s="54">
        <f t="shared" si="49"/>
        <v>34904.300000000003</v>
      </c>
      <c r="S140" s="54">
        <f t="shared" si="49"/>
        <v>34766</v>
      </c>
      <c r="T140" s="54">
        <f t="shared" si="49"/>
        <v>35816</v>
      </c>
      <c r="U140" s="242">
        <f>SUM(U141:U143)</f>
        <v>0</v>
      </c>
      <c r="V140" s="242">
        <f>SUM(V141:V143)</f>
        <v>0</v>
      </c>
      <c r="W140" s="242">
        <f>SUM(W141)</f>
        <v>46728</v>
      </c>
      <c r="X140" s="242">
        <f>X141</f>
        <v>0</v>
      </c>
      <c r="Y140" s="242">
        <v>36979.1</v>
      </c>
      <c r="Z140" s="242">
        <v>0</v>
      </c>
      <c r="AA140" s="54" t="s">
        <v>26</v>
      </c>
      <c r="AB140" s="54" t="s">
        <v>27</v>
      </c>
    </row>
    <row r="141" spans="1:28" s="1" customFormat="1" ht="33.75" customHeight="1" thickBot="1">
      <c r="A141" s="2"/>
      <c r="B141" s="5"/>
      <c r="C141" s="3" t="s">
        <v>28</v>
      </c>
      <c r="D141" s="5" t="s">
        <v>339</v>
      </c>
      <c r="E141" s="3" t="s">
        <v>100</v>
      </c>
      <c r="F141" s="3" t="s">
        <v>100</v>
      </c>
      <c r="G141" s="3" t="s">
        <v>100</v>
      </c>
      <c r="H141" s="3" t="s">
        <v>100</v>
      </c>
      <c r="I141" s="4" t="s">
        <v>340</v>
      </c>
      <c r="J141" s="3" t="s">
        <v>32</v>
      </c>
      <c r="K141" s="84" t="s">
        <v>341</v>
      </c>
      <c r="L141" s="3">
        <v>9100101</v>
      </c>
      <c r="M141" s="3">
        <v>46228.32</v>
      </c>
      <c r="N141" s="3">
        <v>47000</v>
      </c>
      <c r="O141" s="3">
        <v>49000</v>
      </c>
      <c r="P141" s="3">
        <v>50000</v>
      </c>
      <c r="Q141" s="3">
        <v>34467.300000000003</v>
      </c>
      <c r="R141" s="3">
        <v>34904.300000000003</v>
      </c>
      <c r="S141" s="305">
        <v>34766</v>
      </c>
      <c r="T141" s="305">
        <v>35816</v>
      </c>
      <c r="U141" s="158" t="str">
        <f>IFERROR(VLOOKUP(CONCATENATE("Totaal ",#REF!),#REF!,10,FALSE),"€ 0,00")</f>
        <v>€ 0,00</v>
      </c>
      <c r="V141" s="158" t="str">
        <f>IFERROR(VLOOKUP(CONCATENATE("Totaal ",#REF!),#REF!,11,FALSE),"€ 0,00")</f>
        <v>€ 0,00</v>
      </c>
      <c r="W141" s="244">
        <v>46728</v>
      </c>
      <c r="X141" s="244">
        <v>0</v>
      </c>
      <c r="Y141" s="243">
        <v>36979.1</v>
      </c>
      <c r="Z141" s="243"/>
      <c r="AA141" s="3"/>
      <c r="AB141" s="3"/>
    </row>
    <row r="142" spans="1:28" s="1" customFormat="1" ht="33.75" customHeight="1" thickBot="1">
      <c r="A142" s="2"/>
      <c r="B142" s="5"/>
      <c r="C142" s="3" t="s">
        <v>34</v>
      </c>
      <c r="D142" s="3" t="s">
        <v>342</v>
      </c>
      <c r="E142" s="3" t="s">
        <v>100</v>
      </c>
      <c r="F142" s="3" t="s">
        <v>100</v>
      </c>
      <c r="G142" s="3" t="s">
        <v>100</v>
      </c>
      <c r="H142" s="3" t="s">
        <v>100</v>
      </c>
      <c r="I142" s="4" t="s">
        <v>56</v>
      </c>
      <c r="J142" s="3" t="s">
        <v>32</v>
      </c>
      <c r="K142" s="84" t="s">
        <v>341</v>
      </c>
      <c r="L142" s="3">
        <v>9100102</v>
      </c>
      <c r="M142" s="3" t="s">
        <v>343</v>
      </c>
      <c r="N142" s="3" t="s">
        <v>343</v>
      </c>
      <c r="O142" s="3"/>
      <c r="P142" s="3"/>
      <c r="Q142" s="3"/>
      <c r="R142" s="3"/>
      <c r="S142" s="114"/>
      <c r="T142" s="114"/>
      <c r="U142" s="158" t="str">
        <f>IFERROR(VLOOKUP(CONCATENATE("Totaal ",#REF!),#REF!,10,FALSE),"€ 0,00")</f>
        <v>€ 0,00</v>
      </c>
      <c r="V142" s="158" t="str">
        <f>IFERROR(VLOOKUP(CONCATENATE("Totaal ",#REF!),#REF!,11,FALSE),"€ 0,00")</f>
        <v>€ 0,00</v>
      </c>
      <c r="W142" s="243" t="s">
        <v>343</v>
      </c>
      <c r="X142" s="243" t="s">
        <v>343</v>
      </c>
      <c r="Y142" s="243"/>
      <c r="Z142" s="243"/>
      <c r="AA142" s="3"/>
      <c r="AB142" s="3"/>
    </row>
    <row r="143" spans="1:28" s="1" customFormat="1" ht="33.75" customHeight="1" thickBot="1">
      <c r="A143" s="2"/>
      <c r="B143" s="5"/>
      <c r="C143" s="3" t="s">
        <v>38</v>
      </c>
      <c r="D143" s="3" t="s">
        <v>344</v>
      </c>
      <c r="E143" s="3" t="s">
        <v>100</v>
      </c>
      <c r="F143" s="3" t="s">
        <v>100</v>
      </c>
      <c r="G143" s="3" t="s">
        <v>100</v>
      </c>
      <c r="H143" s="3" t="s">
        <v>100</v>
      </c>
      <c r="I143" s="4" t="s">
        <v>345</v>
      </c>
      <c r="J143" s="3" t="s">
        <v>32</v>
      </c>
      <c r="K143" s="84" t="s">
        <v>341</v>
      </c>
      <c r="L143" s="3">
        <v>900103</v>
      </c>
      <c r="M143" s="3"/>
      <c r="N143" s="3"/>
      <c r="O143" s="3"/>
      <c r="P143" s="3"/>
      <c r="Q143" s="3"/>
      <c r="R143" s="3"/>
      <c r="S143" s="114"/>
      <c r="T143" s="114"/>
      <c r="U143" s="158" t="str">
        <f>IFERROR(VLOOKUP(CONCATENATE("Totaal ",#REF!),#REF!,10,FALSE),"€ 0,00")</f>
        <v>€ 0,00</v>
      </c>
      <c r="V143" s="158" t="str">
        <f>IFERROR(VLOOKUP(CONCATENATE("Totaal ",#REF!),#REF!,11,FALSE),"€ 0,00")</f>
        <v>€ 0,00</v>
      </c>
      <c r="W143" s="243"/>
      <c r="X143" s="243"/>
      <c r="Y143" s="243"/>
      <c r="Z143" s="243"/>
      <c r="AA143" s="3"/>
      <c r="AB143" s="3"/>
    </row>
    <row r="144" spans="1:28" s="49" customFormat="1" ht="33.75" customHeight="1" thickBot="1">
      <c r="A144" s="70"/>
      <c r="B144" s="50" t="s">
        <v>42</v>
      </c>
      <c r="C144" s="51"/>
      <c r="D144" s="329" t="s">
        <v>346</v>
      </c>
      <c r="E144" s="329"/>
      <c r="F144" s="329"/>
      <c r="G144" s="329"/>
      <c r="H144" s="329"/>
      <c r="I144" s="52"/>
      <c r="J144" s="53" t="s">
        <v>32</v>
      </c>
      <c r="K144" s="90"/>
      <c r="L144" s="52">
        <v>91002</v>
      </c>
      <c r="M144" s="54" t="s">
        <v>44</v>
      </c>
      <c r="N144" s="54" t="s">
        <v>45</v>
      </c>
      <c r="O144" s="54" t="s">
        <v>44</v>
      </c>
      <c r="P144" s="54" t="s">
        <v>45</v>
      </c>
      <c r="Q144" s="54" t="s">
        <v>44</v>
      </c>
      <c r="R144" s="54" t="s">
        <v>45</v>
      </c>
      <c r="S144" s="54" t="s">
        <v>44</v>
      </c>
      <c r="T144" s="54">
        <v>0</v>
      </c>
      <c r="U144" s="242">
        <f>SUM(U145)</f>
        <v>0</v>
      </c>
      <c r="V144" s="242">
        <f>SUM(V145)</f>
        <v>0</v>
      </c>
      <c r="W144" s="242">
        <v>0</v>
      </c>
      <c r="X144" s="242">
        <v>0</v>
      </c>
      <c r="Y144" s="242">
        <v>0</v>
      </c>
      <c r="Z144" s="242">
        <v>0</v>
      </c>
      <c r="AA144" s="54" t="s">
        <v>44</v>
      </c>
      <c r="AB144" s="54" t="s">
        <v>45</v>
      </c>
    </row>
    <row r="145" spans="1:32" s="1" customFormat="1" ht="33.75" customHeight="1" thickBot="1">
      <c r="A145" s="2"/>
      <c r="B145" s="5"/>
      <c r="C145" s="3" t="s">
        <v>28</v>
      </c>
      <c r="D145" s="5" t="s">
        <v>347</v>
      </c>
      <c r="E145" s="3" t="s">
        <v>100</v>
      </c>
      <c r="F145" s="3" t="s">
        <v>100</v>
      </c>
      <c r="G145" s="3" t="s">
        <v>100</v>
      </c>
      <c r="H145" s="3" t="s">
        <v>100</v>
      </c>
      <c r="I145" s="4" t="s">
        <v>36</v>
      </c>
      <c r="J145" s="3" t="s">
        <v>32</v>
      </c>
      <c r="K145" s="84" t="s">
        <v>58</v>
      </c>
      <c r="L145" s="3">
        <v>9199291</v>
      </c>
      <c r="M145" s="3"/>
      <c r="N145" s="3"/>
      <c r="O145" s="3"/>
      <c r="P145" s="3"/>
      <c r="Q145" s="3"/>
      <c r="R145" s="3"/>
      <c r="S145" s="114"/>
      <c r="T145" s="114"/>
      <c r="U145" s="158" t="str">
        <f>IFERROR(VLOOKUP(CONCATENATE("Totaal ",#REF!),#REF!,10,FALSE),"€ 0,00")</f>
        <v>€ 0,00</v>
      </c>
      <c r="V145" s="158" t="str">
        <f>IFERROR(VLOOKUP(CONCATENATE("Totaal ",#REF!),#REF!,11,FALSE),"€ 0,00")</f>
        <v>€ 0,00</v>
      </c>
      <c r="W145" s="243"/>
      <c r="X145" s="243"/>
      <c r="Y145" s="243"/>
      <c r="Z145" s="243"/>
      <c r="AA145" s="3"/>
      <c r="AB145" s="3"/>
    </row>
    <row r="146" spans="1:32" s="62" customFormat="1" ht="33.75" customHeight="1" thickBot="1">
      <c r="A146" s="143" t="s">
        <v>348</v>
      </c>
      <c r="B146" s="128"/>
      <c r="C146" s="128"/>
      <c r="D146" s="355" t="s">
        <v>349</v>
      </c>
      <c r="E146" s="355"/>
      <c r="F146" s="355"/>
      <c r="G146" s="355"/>
      <c r="H146" s="355"/>
      <c r="I146" s="129"/>
      <c r="J146" s="130"/>
      <c r="K146" s="131"/>
      <c r="L146" s="130">
        <v>912</v>
      </c>
      <c r="M146" s="131">
        <f t="shared" ref="M146:R146" si="50">M147</f>
        <v>53288.37</v>
      </c>
      <c r="N146" s="131">
        <f t="shared" si="50"/>
        <v>0</v>
      </c>
      <c r="O146" s="131">
        <f t="shared" si="50"/>
        <v>58463.37</v>
      </c>
      <c r="P146" s="131">
        <f t="shared" si="50"/>
        <v>58463</v>
      </c>
      <c r="Q146" s="144">
        <f t="shared" si="50"/>
        <v>61841</v>
      </c>
      <c r="R146" s="144">
        <f t="shared" si="50"/>
        <v>61841</v>
      </c>
      <c r="S146" s="154">
        <f>S147</f>
        <v>63757</v>
      </c>
      <c r="T146" s="154">
        <v>63757</v>
      </c>
      <c r="U146" s="263">
        <f>SUM(U147)</f>
        <v>0</v>
      </c>
      <c r="V146" s="263">
        <f>SUM(V147)</f>
        <v>0</v>
      </c>
      <c r="W146" s="262" t="str">
        <f>W147</f>
        <v>/</v>
      </c>
      <c r="X146" s="262" t="str">
        <f t="shared" ref="X146" si="51">X147</f>
        <v>/</v>
      </c>
      <c r="Y146" s="263">
        <v>95800.93</v>
      </c>
      <c r="Z146" s="263">
        <v>0</v>
      </c>
      <c r="AA146" s="154" t="s">
        <v>264</v>
      </c>
      <c r="AB146" s="154" t="s">
        <v>265</v>
      </c>
    </row>
    <row r="147" spans="1:32" s="49" customFormat="1" ht="33.75" customHeight="1" thickBot="1">
      <c r="A147" s="132"/>
      <c r="B147" s="142" t="s">
        <v>24</v>
      </c>
      <c r="C147" s="133"/>
      <c r="D147" s="351" t="s">
        <v>350</v>
      </c>
      <c r="E147" s="352"/>
      <c r="F147" s="352"/>
      <c r="G147" s="352"/>
      <c r="H147" s="353"/>
      <c r="I147" s="150"/>
      <c r="J147" s="150"/>
      <c r="K147" s="151"/>
      <c r="L147" s="150"/>
      <c r="M147" s="151">
        <f t="shared" ref="M147:R147" si="52">SUM(M151:M152)</f>
        <v>53288.37</v>
      </c>
      <c r="N147" s="151">
        <f t="shared" si="52"/>
        <v>0</v>
      </c>
      <c r="O147" s="151">
        <f t="shared" si="52"/>
        <v>58463.37</v>
      </c>
      <c r="P147" s="151">
        <f t="shared" si="52"/>
        <v>58463</v>
      </c>
      <c r="Q147" s="152">
        <f t="shared" si="52"/>
        <v>61841</v>
      </c>
      <c r="R147" s="152">
        <f t="shared" si="52"/>
        <v>61841</v>
      </c>
      <c r="S147" s="155">
        <f>SUM(S151:S152)</f>
        <v>63757</v>
      </c>
      <c r="T147" s="155">
        <v>63757</v>
      </c>
      <c r="U147" s="280">
        <f>SUM(U148:U163)</f>
        <v>0</v>
      </c>
      <c r="V147" s="280">
        <f>SUM(V148:V163)</f>
        <v>0</v>
      </c>
      <c r="W147" s="264" t="str">
        <f>W151</f>
        <v>/</v>
      </c>
      <c r="X147" s="264" t="str">
        <f>X151</f>
        <v>/</v>
      </c>
      <c r="Y147" s="265">
        <f>SUM(Y150+Y149)</f>
        <v>95800.93</v>
      </c>
      <c r="Z147" s="265">
        <v>0</v>
      </c>
      <c r="AA147" s="155" t="s">
        <v>26</v>
      </c>
      <c r="AB147" s="155" t="s">
        <v>27</v>
      </c>
    </row>
    <row r="148" spans="1:32" s="49" customFormat="1" ht="33.75" customHeight="1" thickBot="1">
      <c r="A148" s="132"/>
      <c r="B148" s="162"/>
      <c r="C148" s="163"/>
      <c r="D148" s="197" t="s">
        <v>351</v>
      </c>
      <c r="E148" s="164"/>
      <c r="F148" s="164"/>
      <c r="G148" s="164"/>
      <c r="H148" s="165"/>
      <c r="I148" s="166"/>
      <c r="J148" s="166"/>
      <c r="K148" s="167"/>
      <c r="L148" s="166">
        <v>91201</v>
      </c>
      <c r="M148" s="167"/>
      <c r="N148" s="167"/>
      <c r="O148" s="167"/>
      <c r="P148" s="167"/>
      <c r="Q148" s="168"/>
      <c r="R148" s="168"/>
      <c r="S148" s="300"/>
      <c r="T148" s="300"/>
      <c r="U148" s="158" t="str">
        <f>IFERROR(VLOOKUP(CONCATENATE("Totaal ",#REF!),#REF!,10,FALSE),"€ 0,00")</f>
        <v>€ 0,00</v>
      </c>
      <c r="V148" s="158" t="str">
        <f>IFERROR(VLOOKUP(CONCATENATE("Totaal ",#REF!),#REF!,11,FALSE),"€ 0,00")</f>
        <v>€ 0,00</v>
      </c>
      <c r="W148" s="266"/>
      <c r="X148" s="266"/>
      <c r="Y148" s="285"/>
      <c r="Z148" s="267"/>
      <c r="AA148" s="169"/>
      <c r="AB148" s="169"/>
      <c r="AC148" s="69"/>
      <c r="AD148" s="69"/>
      <c r="AE148" s="69"/>
      <c r="AF148" s="69"/>
    </row>
    <row r="149" spans="1:32" s="49" customFormat="1" ht="33.75" customHeight="1" thickBot="1">
      <c r="A149" s="132"/>
      <c r="B149" s="162"/>
      <c r="C149" s="163"/>
      <c r="D149" s="197" t="s">
        <v>352</v>
      </c>
      <c r="E149" s="164"/>
      <c r="F149" s="164"/>
      <c r="G149" s="164"/>
      <c r="H149" s="165"/>
      <c r="I149" s="166"/>
      <c r="J149" s="166"/>
      <c r="K149" s="167"/>
      <c r="L149" s="166">
        <v>911</v>
      </c>
      <c r="M149" s="167"/>
      <c r="N149" s="167"/>
      <c r="O149" s="167"/>
      <c r="P149" s="167"/>
      <c r="Q149" s="168"/>
      <c r="R149" s="168"/>
      <c r="S149" s="300"/>
      <c r="T149" s="300"/>
      <c r="U149" s="158"/>
      <c r="V149" s="158"/>
      <c r="W149" s="266"/>
      <c r="X149" s="266"/>
      <c r="Y149" s="285">
        <v>48064.92</v>
      </c>
      <c r="Z149" s="267"/>
      <c r="AA149" s="169"/>
      <c r="AB149" s="169"/>
      <c r="AC149" s="69"/>
      <c r="AD149" s="69"/>
      <c r="AE149" s="69"/>
      <c r="AF149" s="69"/>
    </row>
    <row r="150" spans="1:32" s="49" customFormat="1" ht="33.75" customHeight="1" thickBot="1">
      <c r="A150" s="132"/>
      <c r="B150" s="162"/>
      <c r="C150" s="163"/>
      <c r="D150" s="197" t="s">
        <v>353</v>
      </c>
      <c r="E150" s="164"/>
      <c r="F150" s="164"/>
      <c r="G150" s="164"/>
      <c r="H150" s="165"/>
      <c r="I150" s="166"/>
      <c r="J150" s="166"/>
      <c r="K150" s="167"/>
      <c r="L150" s="166">
        <v>912</v>
      </c>
      <c r="M150" s="167"/>
      <c r="N150" s="167"/>
      <c r="O150" s="167"/>
      <c r="P150" s="167"/>
      <c r="Q150" s="168"/>
      <c r="R150" s="168"/>
      <c r="S150" s="300"/>
      <c r="T150" s="300"/>
      <c r="U150" s="158"/>
      <c r="V150" s="158"/>
      <c r="W150" s="266"/>
      <c r="X150" s="266"/>
      <c r="Y150" s="285">
        <v>47736.01</v>
      </c>
      <c r="Z150" s="267">
        <v>4</v>
      </c>
      <c r="AA150" s="169"/>
      <c r="AB150" s="169"/>
      <c r="AC150" s="69"/>
      <c r="AD150" s="69"/>
      <c r="AE150" s="69"/>
      <c r="AF150" s="69"/>
    </row>
    <row r="151" spans="1:32" s="1" customFormat="1" ht="33.75" customHeight="1" thickBot="1">
      <c r="A151" s="134"/>
      <c r="B151" s="141"/>
      <c r="C151" s="140" t="s">
        <v>28</v>
      </c>
      <c r="D151" s="196" t="s">
        <v>354</v>
      </c>
      <c r="E151" s="153" t="s">
        <v>30</v>
      </c>
      <c r="F151" s="153" t="s">
        <v>30</v>
      </c>
      <c r="G151" s="153" t="s">
        <v>30</v>
      </c>
      <c r="H151" s="153" t="s">
        <v>30</v>
      </c>
      <c r="I151" s="153" t="s">
        <v>355</v>
      </c>
      <c r="J151" s="153" t="s">
        <v>356</v>
      </c>
      <c r="K151" s="287" t="s">
        <v>33</v>
      </c>
      <c r="L151" s="149">
        <v>9120101</v>
      </c>
      <c r="M151" s="153">
        <v>53288.37</v>
      </c>
      <c r="N151" s="153" t="s">
        <v>357</v>
      </c>
      <c r="O151" s="153">
        <v>58463.37</v>
      </c>
      <c r="P151" s="153">
        <v>58463</v>
      </c>
      <c r="Q151" s="153">
        <v>61841</v>
      </c>
      <c r="R151" s="153">
        <v>61841</v>
      </c>
      <c r="S151" s="307">
        <v>63757</v>
      </c>
      <c r="T151" s="307">
        <v>63757</v>
      </c>
      <c r="U151" s="158" t="str">
        <f>IFERROR(VLOOKUP(CONCATENATE("Totaal ",#REF!),#REF!,10,FALSE),"€ 0,00")</f>
        <v>€ 0,00</v>
      </c>
      <c r="V151" s="158" t="str">
        <f>IFERROR(VLOOKUP(CONCATENATE("Totaal ",#REF!),#REF!,11,FALSE),"€ 0,00")</f>
        <v>€ 0,00</v>
      </c>
      <c r="W151" s="268" t="s">
        <v>358</v>
      </c>
      <c r="X151" s="268" t="s">
        <v>358</v>
      </c>
      <c r="Y151" s="268" t="s">
        <v>358</v>
      </c>
      <c r="Z151" s="268" t="s">
        <v>358</v>
      </c>
      <c r="AA151" s="149"/>
      <c r="AB151" s="149"/>
    </row>
    <row r="152" spans="1:32" s="1" customFormat="1" ht="33.75" customHeight="1" thickBot="1">
      <c r="A152" s="134"/>
      <c r="B152" s="135"/>
      <c r="C152" s="202" t="s">
        <v>34</v>
      </c>
      <c r="D152" s="203" t="s">
        <v>359</v>
      </c>
      <c r="E152" s="204" t="s">
        <v>30</v>
      </c>
      <c r="F152" s="204" t="s">
        <v>30</v>
      </c>
      <c r="G152" s="204" t="s">
        <v>30</v>
      </c>
      <c r="H152" s="204" t="s">
        <v>30</v>
      </c>
      <c r="I152" s="204" t="s">
        <v>360</v>
      </c>
      <c r="J152" s="204" t="s">
        <v>356</v>
      </c>
      <c r="K152" s="287" t="s">
        <v>33</v>
      </c>
      <c r="L152" s="208">
        <v>9129192</v>
      </c>
      <c r="M152" s="153" t="s">
        <v>361</v>
      </c>
      <c r="N152" s="153" t="s">
        <v>361</v>
      </c>
      <c r="O152" s="153" t="s">
        <v>361</v>
      </c>
      <c r="P152" s="153" t="s">
        <v>361</v>
      </c>
      <c r="Q152" s="153" t="s">
        <v>362</v>
      </c>
      <c r="R152" s="153" t="s">
        <v>362</v>
      </c>
      <c r="S152" s="307" t="s">
        <v>343</v>
      </c>
      <c r="T152" s="307" t="s">
        <v>343</v>
      </c>
      <c r="U152" s="158" t="str">
        <f>IFERROR(VLOOKUP(CONCATENATE("Totaal ",#REF!),#REF!,10,FALSE),"€ 0,00")</f>
        <v>€ 0,00</v>
      </c>
      <c r="V152" s="158" t="str">
        <f>IFERROR(VLOOKUP(CONCATENATE("Totaal ",#REF!),#REF!,11,FALSE),"€ 0,00")</f>
        <v>€ 0,00</v>
      </c>
      <c r="W152" s="268" t="s">
        <v>358</v>
      </c>
      <c r="X152" s="268" t="s">
        <v>358</v>
      </c>
      <c r="Y152" s="268" t="s">
        <v>358</v>
      </c>
      <c r="Z152" s="268" t="s">
        <v>358</v>
      </c>
      <c r="AA152" s="149"/>
      <c r="AB152" s="140"/>
    </row>
    <row r="153" spans="1:32" s="1" customFormat="1" ht="33.75" customHeight="1" thickBot="1">
      <c r="A153" s="134"/>
      <c r="B153" s="200"/>
      <c r="C153" s="205" t="s">
        <v>38</v>
      </c>
      <c r="D153" s="205" t="s">
        <v>363</v>
      </c>
      <c r="E153" s="200"/>
      <c r="F153" s="200"/>
      <c r="G153" s="200" t="s">
        <v>30</v>
      </c>
      <c r="H153" s="200" t="s">
        <v>30</v>
      </c>
      <c r="I153" s="200" t="s">
        <v>364</v>
      </c>
      <c r="J153" s="200" t="s">
        <v>356</v>
      </c>
      <c r="K153" s="287" t="s">
        <v>33</v>
      </c>
      <c r="L153" s="209"/>
      <c r="M153" s="201"/>
      <c r="N153" s="153"/>
      <c r="O153" s="153"/>
      <c r="P153" s="153"/>
      <c r="Q153" s="153" t="s">
        <v>362</v>
      </c>
      <c r="R153" s="153" t="s">
        <v>362</v>
      </c>
      <c r="S153" s="307" t="s">
        <v>343</v>
      </c>
      <c r="T153" s="307" t="s">
        <v>343</v>
      </c>
      <c r="U153" s="158" t="str">
        <f>IFERROR(VLOOKUP(CONCATENATE("Totaal ",#REF!),#REF!,10,FALSE),"€ 0,00")</f>
        <v>€ 0,00</v>
      </c>
      <c r="V153" s="158" t="str">
        <f>IFERROR(VLOOKUP(CONCATENATE("Totaal ",#REF!),#REF!,11,FALSE),"€ 0,00")</f>
        <v>€ 0,00</v>
      </c>
      <c r="W153" s="268" t="s">
        <v>358</v>
      </c>
      <c r="X153" s="268" t="s">
        <v>358</v>
      </c>
      <c r="Y153" s="268" t="s">
        <v>358</v>
      </c>
      <c r="Z153" s="268" t="s">
        <v>358</v>
      </c>
      <c r="AA153" s="149"/>
      <c r="AB153" s="140"/>
    </row>
    <row r="154" spans="1:32" s="1" customFormat="1" ht="33.75" customHeight="1" thickBot="1">
      <c r="A154" s="134"/>
      <c r="B154" s="200"/>
      <c r="C154" s="205" t="s">
        <v>40</v>
      </c>
      <c r="D154" s="205" t="s">
        <v>365</v>
      </c>
      <c r="E154" s="206"/>
      <c r="F154" s="206"/>
      <c r="G154" s="206" t="s">
        <v>30</v>
      </c>
      <c r="H154" s="206" t="s">
        <v>30</v>
      </c>
      <c r="I154" s="206" t="s">
        <v>366</v>
      </c>
      <c r="J154" s="206" t="s">
        <v>356</v>
      </c>
      <c r="K154" s="287" t="s">
        <v>33</v>
      </c>
      <c r="L154" s="210"/>
      <c r="M154" s="201"/>
      <c r="N154" s="153"/>
      <c r="O154" s="153"/>
      <c r="P154" s="153"/>
      <c r="Q154" s="153" t="s">
        <v>362</v>
      </c>
      <c r="R154" s="153" t="s">
        <v>362</v>
      </c>
      <c r="S154" s="307" t="s">
        <v>343</v>
      </c>
      <c r="T154" s="307" t="s">
        <v>343</v>
      </c>
      <c r="U154" s="158" t="str">
        <f>IFERROR(VLOOKUP(CONCATENATE("Totaal ",#REF!),#REF!,10,FALSE),"€ 0,00")</f>
        <v>€ 0,00</v>
      </c>
      <c r="V154" s="158" t="str">
        <f>IFERROR(VLOOKUP(CONCATENATE("Totaal ",#REF!),#REF!,11,FALSE),"€ 0,00")</f>
        <v>€ 0,00</v>
      </c>
      <c r="W154" s="268" t="s">
        <v>358</v>
      </c>
      <c r="X154" s="268" t="s">
        <v>358</v>
      </c>
      <c r="Y154" s="268" t="s">
        <v>358</v>
      </c>
      <c r="Z154" s="268" t="s">
        <v>358</v>
      </c>
      <c r="AA154" s="149"/>
      <c r="AB154" s="140"/>
    </row>
    <row r="155" spans="1:32" s="1" customFormat="1" ht="33.75" customHeight="1" thickBot="1">
      <c r="A155" s="134"/>
      <c r="B155" s="200"/>
      <c r="C155" s="206" t="s">
        <v>142</v>
      </c>
      <c r="D155" s="205" t="s">
        <v>367</v>
      </c>
      <c r="E155" s="206"/>
      <c r="F155" s="206"/>
      <c r="G155" s="206" t="s">
        <v>30</v>
      </c>
      <c r="H155" s="206" t="s">
        <v>30</v>
      </c>
      <c r="I155" s="206" t="s">
        <v>368</v>
      </c>
      <c r="J155" s="206" t="s">
        <v>356</v>
      </c>
      <c r="K155" s="287" t="s">
        <v>33</v>
      </c>
      <c r="L155" s="210"/>
      <c r="M155" s="201"/>
      <c r="N155" s="153"/>
      <c r="O155" s="153"/>
      <c r="P155" s="153"/>
      <c r="Q155" s="153"/>
      <c r="R155" s="153"/>
      <c r="S155" s="307"/>
      <c r="T155" s="307"/>
      <c r="U155" s="158" t="str">
        <f>IFERROR(VLOOKUP(CONCATENATE("Totaal ",#REF!),#REF!,10,FALSE),"€ 0,00")</f>
        <v>€ 0,00</v>
      </c>
      <c r="V155" s="158" t="str">
        <f>IFERROR(VLOOKUP(CONCATENATE("Totaal ",#REF!),#REF!,11,FALSE),"€ 0,00")</f>
        <v>€ 0,00</v>
      </c>
      <c r="W155" s="268"/>
      <c r="X155" s="268"/>
      <c r="Y155" s="268"/>
      <c r="Z155" s="268"/>
      <c r="AA155" s="149"/>
      <c r="AB155" s="140"/>
    </row>
    <row r="156" spans="1:32" s="1" customFormat="1" ht="33.75" customHeight="1" thickBot="1">
      <c r="A156" s="134"/>
      <c r="B156" s="200"/>
      <c r="C156" s="200"/>
      <c r="D156" s="207" t="s">
        <v>369</v>
      </c>
      <c r="E156" s="205"/>
      <c r="F156" s="205"/>
      <c r="G156" s="205"/>
      <c r="H156" s="205"/>
      <c r="I156" s="205"/>
      <c r="J156" s="205"/>
      <c r="K156" s="205"/>
      <c r="L156" s="205">
        <v>91101</v>
      </c>
      <c r="M156" s="201"/>
      <c r="N156" s="153"/>
      <c r="O156" s="153"/>
      <c r="P156" s="153"/>
      <c r="Q156" s="153"/>
      <c r="R156" s="153"/>
      <c r="S156" s="307"/>
      <c r="T156" s="307"/>
      <c r="U156" s="158" t="str">
        <f>IFERROR(VLOOKUP(CONCATENATE("Totaal ",#REF!),#REF!,10,FALSE),"€ 0,00")</f>
        <v>€ 0,00</v>
      </c>
      <c r="V156" s="158" t="str">
        <f>IFERROR(VLOOKUP(CONCATENATE("Totaal ",#REF!),#REF!,11,FALSE),"€ 0,00")</f>
        <v>€ 0,00</v>
      </c>
      <c r="W156" s="268"/>
      <c r="X156" s="268"/>
      <c r="Y156" s="268"/>
      <c r="Z156" s="268"/>
      <c r="AA156" s="149"/>
      <c r="AB156" s="140"/>
    </row>
    <row r="157" spans="1:32" s="1" customFormat="1" ht="33.75" customHeight="1" thickBot="1">
      <c r="A157" s="134"/>
      <c r="B157" s="200"/>
      <c r="C157" s="200"/>
      <c r="D157" s="322" t="s">
        <v>370</v>
      </c>
      <c r="E157" s="205"/>
      <c r="F157" s="205"/>
      <c r="G157" s="205"/>
      <c r="H157" s="205"/>
      <c r="I157" s="205"/>
      <c r="J157" s="205"/>
      <c r="K157" s="205"/>
      <c r="L157" s="205">
        <v>911018</v>
      </c>
      <c r="M157" s="201"/>
      <c r="N157" s="153"/>
      <c r="O157" s="153"/>
      <c r="P157" s="153"/>
      <c r="Q157" s="153"/>
      <c r="R157" s="153"/>
      <c r="S157" s="307"/>
      <c r="T157" s="307"/>
      <c r="U157" s="158" t="str">
        <f>IFERROR(VLOOKUP(CONCATENATE("Totaal ",#REF!),#REF!,10,FALSE),"€ 0,00")</f>
        <v>€ 0,00</v>
      </c>
      <c r="V157" s="158" t="str">
        <f>IFERROR(VLOOKUP(CONCATENATE("Totaal ",#REF!),#REF!,11,FALSE),"€ 0,00")</f>
        <v>€ 0,00</v>
      </c>
      <c r="W157" s="268"/>
      <c r="X157" s="268"/>
      <c r="Y157" s="268"/>
      <c r="Z157" s="268"/>
      <c r="AA157" s="149"/>
      <c r="AB157" s="140"/>
    </row>
    <row r="158" spans="1:32" s="1" customFormat="1" ht="33.75" customHeight="1" thickBot="1">
      <c r="A158" s="134"/>
      <c r="B158" s="200"/>
      <c r="C158" s="200"/>
      <c r="D158" s="322" t="s">
        <v>371</v>
      </c>
      <c r="E158" s="205"/>
      <c r="F158" s="205"/>
      <c r="G158" s="205"/>
      <c r="H158" s="205"/>
      <c r="I158" s="205"/>
      <c r="J158" s="205"/>
      <c r="K158" s="205"/>
      <c r="L158" s="205">
        <v>911019</v>
      </c>
      <c r="M158" s="201"/>
      <c r="N158" s="153"/>
      <c r="O158" s="153"/>
      <c r="P158" s="153"/>
      <c r="Q158" s="153"/>
      <c r="R158" s="153"/>
      <c r="S158" s="307"/>
      <c r="T158" s="307"/>
      <c r="U158" s="158" t="str">
        <f>IFERROR(VLOOKUP(CONCATENATE("Totaal ",#REF!),#REF!,10,FALSE),"€ 0,00")</f>
        <v>€ 0,00</v>
      </c>
      <c r="V158" s="158" t="str">
        <f>IFERROR(VLOOKUP(CONCATENATE("Totaal ",#REF!),#REF!,11,FALSE),"€ 0,00")</f>
        <v>€ 0,00</v>
      </c>
      <c r="W158" s="268"/>
      <c r="X158" s="268"/>
      <c r="Y158" s="268"/>
      <c r="Z158" s="268"/>
      <c r="AA158" s="149"/>
      <c r="AB158" s="140"/>
    </row>
    <row r="159" spans="1:32" s="1" customFormat="1" ht="33.75" customHeight="1" thickBot="1">
      <c r="A159" s="134"/>
      <c r="B159" s="200"/>
      <c r="C159" s="200"/>
      <c r="D159" s="207" t="s">
        <v>372</v>
      </c>
      <c r="E159" s="205"/>
      <c r="F159" s="205"/>
      <c r="G159" s="205"/>
      <c r="H159" s="205"/>
      <c r="I159" s="205"/>
      <c r="J159" s="205"/>
      <c r="K159" s="205"/>
      <c r="L159" s="205">
        <v>91104</v>
      </c>
      <c r="M159" s="201"/>
      <c r="N159" s="153"/>
      <c r="O159" s="153"/>
      <c r="P159" s="153"/>
      <c r="Q159" s="153"/>
      <c r="R159" s="153"/>
      <c r="S159" s="307"/>
      <c r="T159" s="307"/>
      <c r="U159" s="158" t="str">
        <f>IFERROR(VLOOKUP(CONCATENATE("Totaal ",#REF!),#REF!,10,FALSE),"€ 0,00")</f>
        <v>€ 0,00</v>
      </c>
      <c r="V159" s="158" t="str">
        <f>IFERROR(VLOOKUP(CONCATENATE("Totaal ",#REF!),#REF!,11,FALSE),"€ 0,00")</f>
        <v>€ 0,00</v>
      </c>
      <c r="W159" s="268"/>
      <c r="X159" s="268"/>
      <c r="Y159" s="268"/>
      <c r="Z159" s="268"/>
      <c r="AA159" s="149"/>
      <c r="AB159" s="140"/>
    </row>
    <row r="160" spans="1:32" s="1" customFormat="1" ht="33.75" customHeight="1" thickBot="1">
      <c r="A160" s="134"/>
      <c r="B160" s="200"/>
      <c r="C160" s="200"/>
      <c r="D160" s="207" t="s">
        <v>373</v>
      </c>
      <c r="E160" s="205"/>
      <c r="F160" s="205"/>
      <c r="G160" s="205"/>
      <c r="H160" s="205"/>
      <c r="I160" s="205"/>
      <c r="J160" s="205"/>
      <c r="K160" s="205"/>
      <c r="L160" s="205">
        <v>91105</v>
      </c>
      <c r="M160" s="201"/>
      <c r="N160" s="153"/>
      <c r="O160" s="153"/>
      <c r="P160" s="153"/>
      <c r="Q160" s="153"/>
      <c r="R160" s="153"/>
      <c r="S160" s="307"/>
      <c r="T160" s="307"/>
      <c r="U160" s="158" t="str">
        <f>IFERROR(VLOOKUP(CONCATENATE("Totaal ",#REF!),#REF!,10,FALSE),"€ 0,00")</f>
        <v>€ 0,00</v>
      </c>
      <c r="V160" s="158" t="str">
        <f>IFERROR(VLOOKUP(CONCATENATE("Totaal ",#REF!),#REF!,11,FALSE),"€ 0,00")</f>
        <v>€ 0,00</v>
      </c>
      <c r="W160" s="268"/>
      <c r="X160" s="268"/>
      <c r="Y160" s="268"/>
      <c r="Z160" s="268"/>
      <c r="AA160" s="149"/>
      <c r="AB160" s="140"/>
    </row>
    <row r="161" spans="1:29" s="1" customFormat="1" ht="33.75" customHeight="1" thickBot="1">
      <c r="A161" s="134"/>
      <c r="B161" s="200"/>
      <c r="C161" s="200"/>
      <c r="D161" s="207" t="s">
        <v>374</v>
      </c>
      <c r="E161" s="205"/>
      <c r="F161" s="205"/>
      <c r="G161" s="205"/>
      <c r="H161" s="205"/>
      <c r="I161" s="205"/>
      <c r="J161" s="205"/>
      <c r="K161" s="205"/>
      <c r="L161" s="205">
        <v>91106</v>
      </c>
      <c r="M161" s="201"/>
      <c r="N161" s="153"/>
      <c r="O161" s="153"/>
      <c r="P161" s="153"/>
      <c r="Q161" s="153"/>
      <c r="R161" s="153"/>
      <c r="S161" s="301"/>
      <c r="T161" s="301"/>
      <c r="U161" s="158" t="str">
        <f>IFERROR(VLOOKUP(CONCATENATE("Totaal ",#REF!),#REF!,10,FALSE),"€ 0,00")</f>
        <v>€ 0,00</v>
      </c>
      <c r="V161" s="158" t="str">
        <f>IFERROR(VLOOKUP(CONCATENATE("Totaal ",#REF!),#REF!,11,FALSE),"€ 0,00")</f>
        <v>€ 0,00</v>
      </c>
      <c r="W161" s="268"/>
      <c r="X161" s="268"/>
      <c r="Y161" s="268"/>
      <c r="Z161" s="268"/>
      <c r="AA161" s="149"/>
      <c r="AB161" s="140"/>
    </row>
    <row r="162" spans="1:29" s="1" customFormat="1" ht="33.75" customHeight="1" thickBot="1">
      <c r="A162" s="134"/>
      <c r="B162" s="200"/>
      <c r="C162" s="200"/>
      <c r="D162" s="207" t="s">
        <v>375</v>
      </c>
      <c r="E162" s="205"/>
      <c r="F162" s="205"/>
      <c r="G162" s="205"/>
      <c r="H162" s="205"/>
      <c r="I162" s="205"/>
      <c r="J162" s="205"/>
      <c r="K162" s="205"/>
      <c r="L162" s="205">
        <v>91107</v>
      </c>
      <c r="M162" s="201"/>
      <c r="N162" s="153"/>
      <c r="O162" s="153"/>
      <c r="P162" s="153"/>
      <c r="Q162" s="153" t="s">
        <v>362</v>
      </c>
      <c r="R162" s="153" t="s">
        <v>362</v>
      </c>
      <c r="S162" s="307" t="s">
        <v>343</v>
      </c>
      <c r="T162" s="307" t="s">
        <v>343</v>
      </c>
      <c r="U162" s="158" t="str">
        <f>IFERROR(VLOOKUP(CONCATENATE("Totaal ",#REF!),#REF!,10,FALSE),"€ 0,00")</f>
        <v>€ 0,00</v>
      </c>
      <c r="V162" s="158" t="str">
        <f>IFERROR(VLOOKUP(CONCATENATE("Totaal ",#REF!),#REF!,11,FALSE),"€ 0,00")</f>
        <v>€ 0,00</v>
      </c>
      <c r="W162" s="268"/>
      <c r="X162" s="268"/>
      <c r="Y162" s="268"/>
      <c r="Z162" s="268"/>
      <c r="AA162" s="149"/>
      <c r="AB162" s="140"/>
    </row>
    <row r="163" spans="1:29" s="1" customFormat="1" ht="33.75" customHeight="1" thickBot="1">
      <c r="A163" s="134"/>
      <c r="B163" s="200"/>
      <c r="C163" s="200"/>
      <c r="D163" s="207" t="s">
        <v>376</v>
      </c>
      <c r="E163" s="205"/>
      <c r="F163" s="205"/>
      <c r="G163" s="205"/>
      <c r="H163" s="205"/>
      <c r="I163" s="205"/>
      <c r="J163" s="205"/>
      <c r="K163" s="205"/>
      <c r="L163" s="205">
        <v>91110</v>
      </c>
      <c r="M163" s="201"/>
      <c r="N163" s="153"/>
      <c r="O163" s="153"/>
      <c r="P163" s="153"/>
      <c r="Q163" s="153" t="s">
        <v>362</v>
      </c>
      <c r="R163" s="153" t="s">
        <v>362</v>
      </c>
      <c r="S163" s="307" t="s">
        <v>343</v>
      </c>
      <c r="T163" s="307" t="s">
        <v>343</v>
      </c>
      <c r="U163" s="158" t="str">
        <f>IFERROR(VLOOKUP(CONCATENATE("Totaal ",#REF!),#REF!,10,FALSE),"€ 0,00")</f>
        <v>€ 0,00</v>
      </c>
      <c r="V163" s="158" t="str">
        <f>IFERROR(VLOOKUP(CONCATENATE("Totaal ",#REF!),#REF!,11,FALSE),"€ 0,00")</f>
        <v>€ 0,00</v>
      </c>
      <c r="W163" s="268"/>
      <c r="X163" s="268" t="s">
        <v>358</v>
      </c>
      <c r="Y163" s="268" t="s">
        <v>358</v>
      </c>
      <c r="Z163" s="268" t="s">
        <v>358</v>
      </c>
      <c r="AA163" s="149"/>
      <c r="AB163" s="140"/>
    </row>
    <row r="164" spans="1:29" ht="33.75" customHeight="1" thickBot="1">
      <c r="A164" s="233" t="s">
        <v>377</v>
      </c>
      <c r="B164" s="232"/>
      <c r="C164" s="230"/>
      <c r="D164" s="375" t="s">
        <v>378</v>
      </c>
      <c r="E164" s="376"/>
      <c r="F164" s="376"/>
      <c r="G164" s="376"/>
      <c r="H164" s="376"/>
      <c r="I164" s="212"/>
      <c r="J164" s="213"/>
      <c r="K164" s="229"/>
      <c r="L164" s="235"/>
      <c r="M164" s="214">
        <f t="shared" ref="M164:T165" si="53">M165</f>
        <v>0</v>
      </c>
      <c r="N164" s="214">
        <f t="shared" si="53"/>
        <v>0</v>
      </c>
      <c r="O164" s="214">
        <f t="shared" si="53"/>
        <v>0</v>
      </c>
      <c r="P164" s="214">
        <f t="shared" si="53"/>
        <v>0</v>
      </c>
      <c r="Q164" s="214">
        <f t="shared" si="53"/>
        <v>0</v>
      </c>
      <c r="R164" s="214">
        <f t="shared" si="53"/>
        <v>0</v>
      </c>
      <c r="S164" s="214">
        <f t="shared" si="53"/>
        <v>150000</v>
      </c>
      <c r="T164" s="229">
        <f t="shared" si="53"/>
        <v>140000</v>
      </c>
      <c r="U164" s="281">
        <f>SUM(U165)</f>
        <v>0</v>
      </c>
      <c r="V164" s="282">
        <f>SUM(V165)</f>
        <v>0</v>
      </c>
      <c r="W164" s="271">
        <v>0</v>
      </c>
      <c r="X164" s="271">
        <v>0</v>
      </c>
      <c r="Y164" s="269">
        <v>0</v>
      </c>
      <c r="Z164" s="288">
        <v>0</v>
      </c>
      <c r="AA164" s="240" t="s">
        <v>379</v>
      </c>
      <c r="AB164" s="239" t="s">
        <v>380</v>
      </c>
    </row>
    <row r="165" spans="1:29" ht="33.75" customHeight="1" thickBot="1">
      <c r="A165" s="224"/>
      <c r="B165" s="231" t="s">
        <v>24</v>
      </c>
      <c r="C165" s="133"/>
      <c r="D165" s="327" t="s">
        <v>381</v>
      </c>
      <c r="E165" s="328"/>
      <c r="F165" s="328"/>
      <c r="G165" s="328"/>
      <c r="H165" s="328"/>
      <c r="I165" s="216"/>
      <c r="J165" s="215"/>
      <c r="K165" s="226"/>
      <c r="L165" s="234"/>
      <c r="M165" s="217"/>
      <c r="N165" s="217"/>
      <c r="O165" s="217"/>
      <c r="P165" s="217"/>
      <c r="Q165" s="217"/>
      <c r="R165" s="217"/>
      <c r="S165" s="303">
        <f t="shared" si="53"/>
        <v>150000</v>
      </c>
      <c r="T165" s="303">
        <f>T166</f>
        <v>140000</v>
      </c>
      <c r="U165" s="283">
        <f>SUM(U166)</f>
        <v>0</v>
      </c>
      <c r="V165" s="284">
        <f>SUM(V166)</f>
        <v>0</v>
      </c>
      <c r="W165" s="272"/>
      <c r="X165" s="273"/>
      <c r="Y165" s="274"/>
      <c r="Z165" s="275"/>
      <c r="AA165" s="238"/>
      <c r="AB165" s="237"/>
    </row>
    <row r="166" spans="1:29" ht="33.75" customHeight="1" thickBot="1">
      <c r="A166" s="67"/>
      <c r="B166" s="223"/>
      <c r="C166" s="66" t="s">
        <v>28</v>
      </c>
      <c r="D166" s="225" t="s">
        <v>382</v>
      </c>
      <c r="E166" s="215"/>
      <c r="F166" s="215"/>
      <c r="G166" s="215"/>
      <c r="H166" s="215"/>
      <c r="I166" s="216"/>
      <c r="J166" s="215"/>
      <c r="K166" s="287" t="s">
        <v>33</v>
      </c>
      <c r="L166" s="228">
        <v>91301</v>
      </c>
      <c r="M166" s="215"/>
      <c r="N166" s="215"/>
      <c r="O166" s="215"/>
      <c r="P166" s="215"/>
      <c r="Q166" s="215"/>
      <c r="R166" s="215"/>
      <c r="S166" s="302">
        <v>150000</v>
      </c>
      <c r="T166" s="302">
        <v>140000</v>
      </c>
      <c r="U166" s="158" t="str">
        <f>IFERROR(VLOOKUP(CONCATENATE("Totaal ",#REF!),#REF!,10,FALSE),"€ 0,00")</f>
        <v>€ 0,00</v>
      </c>
      <c r="V166" s="158" t="str">
        <f>IFERROR(VLOOKUP(CONCATENATE("Totaal ",#REF!),#REF!,11,FALSE),"€ 0,00")</f>
        <v>€ 0,00</v>
      </c>
      <c r="W166" s="270"/>
      <c r="X166" s="270"/>
      <c r="Y166" s="270"/>
      <c r="Z166" s="67"/>
      <c r="AA166" s="67"/>
      <c r="AB166" s="211"/>
      <c r="AC166" s="236"/>
    </row>
    <row r="167" spans="1:29" ht="33.75" customHeight="1" thickBot="1">
      <c r="A167" s="222"/>
      <c r="D167" s="222"/>
      <c r="I167" s="29"/>
      <c r="J167" s="29"/>
      <c r="K167" s="92"/>
      <c r="L167" s="227"/>
      <c r="M167" s="68"/>
      <c r="N167" s="68"/>
      <c r="O167" s="68"/>
      <c r="P167" s="68"/>
      <c r="Q167" s="68"/>
      <c r="R167" s="68"/>
      <c r="S167" s="306"/>
      <c r="T167" s="306"/>
      <c r="U167" s="276"/>
      <c r="V167" s="276"/>
      <c r="W167" s="277"/>
      <c r="X167" s="278"/>
      <c r="Y167" s="276"/>
      <c r="Z167" s="276"/>
      <c r="AA167" s="222"/>
      <c r="AB167" s="222"/>
    </row>
    <row r="168" spans="1:29" ht="33.75" customHeight="1" thickBot="1">
      <c r="U168" s="158"/>
      <c r="V168" s="158"/>
      <c r="W168" s="117"/>
      <c r="X168" s="117"/>
      <c r="Y168" s="289"/>
    </row>
    <row r="169" spans="1:29" ht="33.75" customHeight="1" thickBot="1">
      <c r="U169" s="160"/>
      <c r="V169" s="160"/>
      <c r="W169" s="117"/>
      <c r="X169" s="117"/>
    </row>
    <row r="170" spans="1:29" ht="33.75" customHeight="1">
      <c r="U170" s="160"/>
      <c r="V170" s="160"/>
      <c r="W170" s="118"/>
      <c r="X170" s="118"/>
    </row>
    <row r="171" spans="1:29" ht="33.75" customHeight="1">
      <c r="W171" s="279"/>
    </row>
  </sheetData>
  <autoFilter ref="A1:AB175" xr:uid="{FDF395C2-6351-47E5-912B-789DEFD4E58A}">
    <filterColumn colId="0" showButton="0"/>
    <filterColumn colId="1" showButton="0"/>
    <filterColumn colId="2" showButton="0"/>
    <filterColumn colId="4" showButton="0"/>
    <filterColumn colId="5" showButton="0"/>
    <filterColumn colId="6" showButton="0"/>
    <filterColumn colId="12" showButton="0"/>
    <filterColumn colId="14" showButton="0"/>
    <filterColumn colId="16" showButton="0"/>
    <filterColumn colId="18" showButton="0"/>
    <filterColumn colId="22" showButton="0"/>
    <filterColumn colId="24" showButton="0"/>
    <filterColumn colId="26" showButton="0"/>
  </autoFilter>
  <mergeCells count="56">
    <mergeCell ref="D54:H54"/>
    <mergeCell ref="D38:H38"/>
    <mergeCell ref="D32:H32"/>
    <mergeCell ref="D147:H147"/>
    <mergeCell ref="D126:H126"/>
    <mergeCell ref="D131:H131"/>
    <mergeCell ref="D132:H132"/>
    <mergeCell ref="D130:H130"/>
    <mergeCell ref="D139:H139"/>
    <mergeCell ref="D140:H140"/>
    <mergeCell ref="D146:H146"/>
    <mergeCell ref="D144:H144"/>
    <mergeCell ref="D123:H123"/>
    <mergeCell ref="D113:H113"/>
    <mergeCell ref="D118:H118"/>
    <mergeCell ref="D98:H98"/>
    <mergeCell ref="D103:H103"/>
    <mergeCell ref="D47:H47"/>
    <mergeCell ref="D48:H48"/>
    <mergeCell ref="A1:D1"/>
    <mergeCell ref="J1:J2"/>
    <mergeCell ref="I1:I2"/>
    <mergeCell ref="D9:H9"/>
    <mergeCell ref="D16:H16"/>
    <mergeCell ref="D17:H17"/>
    <mergeCell ref="D23:H23"/>
    <mergeCell ref="M1:N1"/>
    <mergeCell ref="O1:P1"/>
    <mergeCell ref="Y1:Z1"/>
    <mergeCell ref="AA1:AB1"/>
    <mergeCell ref="D12:H12"/>
    <mergeCell ref="W1:X1"/>
    <mergeCell ref="Q1:R1"/>
    <mergeCell ref="S1:T1"/>
    <mergeCell ref="U1:V1"/>
    <mergeCell ref="D3:H3"/>
    <mergeCell ref="D4:H4"/>
    <mergeCell ref="E1:H1"/>
    <mergeCell ref="K1:K2"/>
    <mergeCell ref="L1:L2"/>
    <mergeCell ref="D164:H164"/>
    <mergeCell ref="D165:H165"/>
    <mergeCell ref="D43:H43"/>
    <mergeCell ref="D109:H109"/>
    <mergeCell ref="D112:H112"/>
    <mergeCell ref="D75:H75"/>
    <mergeCell ref="D82:H82"/>
    <mergeCell ref="D83:H83"/>
    <mergeCell ref="D87:H87"/>
    <mergeCell ref="D94:H94"/>
    <mergeCell ref="D108:H108"/>
    <mergeCell ref="D97:H97"/>
    <mergeCell ref="D58:H58"/>
    <mergeCell ref="D91:H91"/>
    <mergeCell ref="D62:H62"/>
    <mergeCell ref="D63:H63"/>
  </mergeCells>
  <conditionalFormatting sqref="K1:K10 K105:K153 K171:K1048576 K164:K169">
    <cfRule type="containsText" dxfId="122" priority="28" operator="containsText" text="OK">
      <formula>NOT(ISERROR(SEARCH("OK",K1)))</formula>
    </cfRule>
  </conditionalFormatting>
  <conditionalFormatting sqref="K1:K153 K171:K1048576 K164:K169">
    <cfRule type="cellIs" dxfId="121" priority="25" operator="equal">
      <formula>"ja"</formula>
    </cfRule>
    <cfRule type="cellIs" dxfId="120" priority="26" operator="equal">
      <formula>"nee"</formula>
    </cfRule>
    <cfRule type="cellIs" dxfId="119" priority="27" operator="equal">
      <formula>"niet ok"</formula>
    </cfRule>
  </conditionalFormatting>
  <conditionalFormatting sqref="K11:K93">
    <cfRule type="containsText" dxfId="118" priority="34" operator="containsText" text="OK">
      <formula>NOT(ISERROR(SEARCH("OK",K11)))</formula>
    </cfRule>
  </conditionalFormatting>
  <conditionalFormatting sqref="K24">
    <cfRule type="containsText" dxfId="117" priority="1" operator="containsText" text="OK">
      <formula>NOT(ISERROR(SEARCH("OK",K24)))</formula>
    </cfRule>
  </conditionalFormatting>
  <conditionalFormatting sqref="K30:K31">
    <cfRule type="containsText" dxfId="116" priority="2" operator="containsText" text="OK">
      <formula>NOT(ISERROR(SEARCH("OK",K30)))</formula>
    </cfRule>
  </conditionalFormatting>
  <conditionalFormatting sqref="K85:K86">
    <cfRule type="containsText" dxfId="115" priority="14" operator="containsText" text="OK">
      <formula>NOT(ISERROR(SEARCH("OK",K85)))</formula>
    </cfRule>
  </conditionalFormatting>
  <conditionalFormatting sqref="K89:K90">
    <cfRule type="containsText" dxfId="114" priority="20" operator="containsText" text="OK">
      <formula>NOT(ISERROR(SEARCH("OK",K89)))</formula>
    </cfRule>
  </conditionalFormatting>
  <conditionalFormatting sqref="K92:K93">
    <cfRule type="containsText" dxfId="113" priority="18" operator="containsText" text="OK">
      <formula>NOT(ISERROR(SEARCH("OK",K92)))</formula>
    </cfRule>
    <cfRule type="containsText" dxfId="112" priority="33" operator="containsText" text="niet OK">
      <formula>NOT(ISERROR(SEARCH("niet OK",K92)))</formula>
    </cfRule>
    <cfRule type="containsText" dxfId="111" priority="35" operator="containsText" text="lopende">
      <formula>NOT(ISERROR(SEARCH("lopende",K92)))</formula>
    </cfRule>
  </conditionalFormatting>
  <conditionalFormatting sqref="K94:K98">
    <cfRule type="containsText" dxfId="110" priority="46" operator="containsText" text="OK">
      <formula>NOT(ISERROR(SEARCH("OK",K94)))</formula>
    </cfRule>
  </conditionalFormatting>
  <conditionalFormatting sqref="K95:K96">
    <cfRule type="containsText" dxfId="109" priority="16" operator="containsText" text="OK">
      <formula>NOT(ISERROR(SEARCH("OK",K95)))</formula>
    </cfRule>
    <cfRule type="containsText" dxfId="108" priority="45" operator="containsText" text="niet OK">
      <formula>NOT(ISERROR(SEARCH("niet OK",K95)))</formula>
    </cfRule>
    <cfRule type="containsText" dxfId="107" priority="47" operator="containsText" text="lopende">
      <formula>NOT(ISERROR(SEARCH("lopende",K95)))</formula>
    </cfRule>
  </conditionalFormatting>
  <conditionalFormatting sqref="K99:K102">
    <cfRule type="containsText" dxfId="106" priority="32" operator="containsText" text="OK">
      <formula>NOT(ISERROR(SEARCH("OK",K99)))</formula>
    </cfRule>
  </conditionalFormatting>
  <conditionalFormatting sqref="K100:K101">
    <cfRule type="containsText" dxfId="105" priority="54" operator="containsText" text="niet OK">
      <formula>NOT(ISERROR(SEARCH("niet OK",K100)))</formula>
    </cfRule>
    <cfRule type="containsText" dxfId="104" priority="56" operator="containsText" text="lopende">
      <formula>NOT(ISERROR(SEARCH("lopende",K100)))</formula>
    </cfRule>
  </conditionalFormatting>
  <conditionalFormatting sqref="K100:K107">
    <cfRule type="containsText" dxfId="103" priority="55" operator="containsText" text="OK">
      <formula>NOT(ISERROR(SEARCH("OK",K100)))</formula>
    </cfRule>
  </conditionalFormatting>
  <conditionalFormatting sqref="K104:K107">
    <cfRule type="containsText" dxfId="102" priority="22" operator="containsText" text="OK">
      <formula>NOT(ISERROR(SEARCH("OK",K104)))</formula>
    </cfRule>
  </conditionalFormatting>
  <conditionalFormatting sqref="K105:K106">
    <cfRule type="containsText" dxfId="101" priority="23" operator="containsText" text="niet OK">
      <formula>NOT(ISERROR(SEARCH("niet OK",K105)))</formula>
    </cfRule>
    <cfRule type="containsText" dxfId="100" priority="24" operator="containsText" text="lopende">
      <formula>NOT(ISERROR(SEARCH("lopende",K105)))</formula>
    </cfRule>
    <cfRule type="containsText" dxfId="99" priority="48" operator="containsText" text="niet OK">
      <formula>NOT(ISERROR(SEARCH("niet OK",K105)))</formula>
    </cfRule>
    <cfRule type="containsText" dxfId="98" priority="50" operator="containsText" text="lopende">
      <formula>NOT(ISERROR(SEARCH("lopende",K105)))</formula>
    </cfRule>
  </conditionalFormatting>
  <conditionalFormatting sqref="K154:K155">
    <cfRule type="cellIs" dxfId="97" priority="4" operator="equal">
      <formula>"ja"</formula>
    </cfRule>
    <cfRule type="cellIs" dxfId="96" priority="5" operator="equal">
      <formula>"nee"</formula>
    </cfRule>
    <cfRule type="cellIs" dxfId="95" priority="6" operator="equal">
      <formula>"niet ok"</formula>
    </cfRule>
    <cfRule type="containsText" dxfId="94" priority="7" operator="containsText" text="OK">
      <formula>NOT(ISERROR(SEARCH("OK",K154)))</formula>
    </cfRule>
  </conditionalFormatting>
  <pageMargins left="0.23622047244094491" right="0.23622047244094491" top="0.35433070866141736" bottom="0.35433070866141736" header="0.31496062992125984" footer="0.31496062992125984"/>
  <pageSetup paperSize="9" fitToWidth="0" orientation="landscape" r:id="rId1"/>
  <ignoredErrors>
    <ignoredError sqref="U32:V32 V38 U43:V43 U54:V5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A83D-C805-4F82-A5EC-26658B394E49}">
  <dimension ref="A1:O44"/>
  <sheetViews>
    <sheetView topLeftCell="A17" zoomScale="90" zoomScaleNormal="90" workbookViewId="0">
      <selection activeCell="N48" sqref="N48"/>
    </sheetView>
  </sheetViews>
  <sheetFormatPr defaultColWidth="9.140625" defaultRowHeight="14.45"/>
  <cols>
    <col min="1" max="3" width="9.140625" style="108"/>
    <col min="4" max="4" width="69.28515625" style="108" customWidth="1"/>
    <col min="5" max="7" width="9.140625" style="108"/>
    <col min="8" max="8" width="9.42578125" style="108" customWidth="1"/>
    <col min="9" max="9" width="22.42578125" style="108" customWidth="1"/>
    <col min="10" max="10" width="17.140625" style="108" customWidth="1"/>
    <col min="11" max="11" width="9.5703125" style="108" customWidth="1"/>
    <col min="12" max="12" width="9.28515625" style="108" customWidth="1"/>
    <col min="13" max="13" width="10" style="108" customWidth="1"/>
    <col min="14" max="14" width="9.5703125" style="108" customWidth="1"/>
    <col min="15" max="15" width="16.7109375" style="108" customWidth="1"/>
    <col min="16" max="16384" width="9.140625" style="108"/>
  </cols>
  <sheetData>
    <row r="1" spans="1:15" ht="60.75" customHeight="1" thickTop="1" thickBot="1">
      <c r="A1" s="377" t="s">
        <v>383</v>
      </c>
      <c r="B1" s="377"/>
      <c r="C1" s="377"/>
      <c r="D1" s="377"/>
      <c r="E1" s="357" t="s">
        <v>1</v>
      </c>
      <c r="F1" s="357"/>
      <c r="G1" s="357"/>
      <c r="H1" s="358"/>
      <c r="I1" s="359" t="s">
        <v>2</v>
      </c>
      <c r="J1" s="361" t="s">
        <v>3</v>
      </c>
      <c r="K1" s="363" t="s">
        <v>384</v>
      </c>
      <c r="L1" s="363" t="s">
        <v>385</v>
      </c>
      <c r="M1" s="363" t="s">
        <v>386</v>
      </c>
      <c r="N1" s="363" t="s">
        <v>387</v>
      </c>
      <c r="O1" s="365" t="s">
        <v>5</v>
      </c>
    </row>
    <row r="2" spans="1:15" ht="15" thickBot="1">
      <c r="A2" s="109" t="s">
        <v>14</v>
      </c>
      <c r="B2" s="110" t="s">
        <v>15</v>
      </c>
      <c r="C2" s="111" t="s">
        <v>16</v>
      </c>
      <c r="D2" s="111" t="s">
        <v>17</v>
      </c>
      <c r="E2" s="112">
        <v>2021</v>
      </c>
      <c r="F2" s="112">
        <v>2022</v>
      </c>
      <c r="G2" s="112">
        <v>2023</v>
      </c>
      <c r="H2" s="113">
        <v>2024</v>
      </c>
      <c r="I2" s="360"/>
      <c r="J2" s="362"/>
      <c r="K2" s="364"/>
      <c r="L2" s="364"/>
      <c r="M2" s="364"/>
      <c r="N2" s="364"/>
      <c r="O2" s="366"/>
    </row>
    <row r="3" spans="1:15" ht="48" customHeight="1" thickBot="1">
      <c r="A3" s="94" t="s">
        <v>237</v>
      </c>
      <c r="B3" s="95"/>
      <c r="C3" s="95"/>
      <c r="D3" s="367" t="s">
        <v>238</v>
      </c>
      <c r="E3" s="367"/>
      <c r="F3" s="367"/>
      <c r="G3" s="367"/>
      <c r="H3" s="367"/>
      <c r="I3" s="96" t="s">
        <v>239</v>
      </c>
      <c r="J3" s="97" t="s">
        <v>136</v>
      </c>
      <c r="K3" s="98"/>
      <c r="L3" s="98"/>
      <c r="M3" s="98"/>
      <c r="N3" s="98"/>
      <c r="O3" s="97">
        <v>906</v>
      </c>
    </row>
    <row r="4" spans="1:15" ht="27" thickBot="1">
      <c r="A4" s="99"/>
      <c r="B4" s="100" t="s">
        <v>24</v>
      </c>
      <c r="C4" s="101"/>
      <c r="D4" s="356" t="s">
        <v>240</v>
      </c>
      <c r="E4" s="356"/>
      <c r="F4" s="356"/>
      <c r="G4" s="356"/>
      <c r="H4" s="356"/>
      <c r="I4" s="102" t="s">
        <v>241</v>
      </c>
      <c r="J4" s="103"/>
      <c r="K4" s="104"/>
      <c r="L4" s="104"/>
      <c r="M4" s="104"/>
      <c r="N4" s="104"/>
      <c r="O4" s="102">
        <v>90601</v>
      </c>
    </row>
    <row r="5" spans="1:15" ht="27" thickBot="1">
      <c r="A5" s="105"/>
      <c r="B5" s="106"/>
      <c r="C5" s="15" t="s">
        <v>28</v>
      </c>
      <c r="D5" s="107" t="s">
        <v>242</v>
      </c>
      <c r="E5" s="15" t="s">
        <v>100</v>
      </c>
      <c r="F5" s="15" t="s">
        <v>100</v>
      </c>
      <c r="G5" s="15" t="s">
        <v>100</v>
      </c>
      <c r="H5" s="15" t="s">
        <v>100</v>
      </c>
      <c r="I5" s="4"/>
      <c r="J5" s="3" t="s">
        <v>243</v>
      </c>
      <c r="K5" s="16" t="s">
        <v>33</v>
      </c>
      <c r="L5" s="16" t="s">
        <v>33</v>
      </c>
      <c r="M5" s="16" t="s">
        <v>33</v>
      </c>
      <c r="N5" s="84"/>
      <c r="O5" s="3">
        <v>9060101</v>
      </c>
    </row>
    <row r="6" spans="1:15" ht="15" thickBot="1">
      <c r="A6" s="105"/>
      <c r="B6" s="106"/>
      <c r="C6" s="3"/>
      <c r="D6" s="106" t="s">
        <v>388</v>
      </c>
      <c r="E6" s="3" t="s">
        <v>100</v>
      </c>
      <c r="F6" s="3"/>
      <c r="G6" s="3"/>
      <c r="H6" s="3"/>
      <c r="I6" s="4"/>
      <c r="J6" s="3"/>
      <c r="K6" s="84" t="s">
        <v>33</v>
      </c>
      <c r="L6" s="84" t="s">
        <v>389</v>
      </c>
      <c r="M6" s="84" t="s">
        <v>389</v>
      </c>
      <c r="N6" s="84" t="s">
        <v>389</v>
      </c>
      <c r="O6" s="3"/>
    </row>
    <row r="7" spans="1:15" ht="15" thickBot="1">
      <c r="A7" s="105"/>
      <c r="B7" s="106"/>
      <c r="C7" s="3"/>
      <c r="D7" s="106" t="s">
        <v>390</v>
      </c>
      <c r="E7" s="3" t="s">
        <v>391</v>
      </c>
      <c r="F7" s="3" t="s">
        <v>391</v>
      </c>
      <c r="G7" s="3" t="s">
        <v>391</v>
      </c>
      <c r="H7" s="3" t="s">
        <v>391</v>
      </c>
      <c r="I7" s="4"/>
      <c r="J7" s="3"/>
      <c r="K7" s="84" t="s">
        <v>33</v>
      </c>
      <c r="L7" s="84" t="s">
        <v>33</v>
      </c>
      <c r="M7" s="84" t="s">
        <v>33</v>
      </c>
      <c r="N7" s="84" t="s">
        <v>33</v>
      </c>
      <c r="O7" s="3"/>
    </row>
    <row r="8" spans="1:15" ht="27" thickBot="1">
      <c r="A8" s="105"/>
      <c r="B8" s="106"/>
      <c r="C8" s="15" t="s">
        <v>34</v>
      </c>
      <c r="D8" s="15" t="s">
        <v>244</v>
      </c>
      <c r="E8" s="15" t="s">
        <v>219</v>
      </c>
      <c r="F8" s="15" t="s">
        <v>219</v>
      </c>
      <c r="G8" s="15" t="s">
        <v>219</v>
      </c>
      <c r="H8" s="15" t="s">
        <v>219</v>
      </c>
      <c r="I8" s="4"/>
      <c r="J8" s="3" t="s">
        <v>243</v>
      </c>
      <c r="K8" s="16" t="s">
        <v>33</v>
      </c>
      <c r="L8" s="16" t="s">
        <v>33</v>
      </c>
      <c r="M8" s="16" t="s">
        <v>33</v>
      </c>
      <c r="N8" s="84"/>
      <c r="O8" s="3">
        <v>9060102</v>
      </c>
    </row>
    <row r="9" spans="1:15" ht="15" thickBot="1">
      <c r="A9" s="105"/>
      <c r="B9" s="106"/>
      <c r="C9" s="15"/>
      <c r="D9" s="148" t="s">
        <v>392</v>
      </c>
      <c r="E9" s="148"/>
      <c r="F9" s="148" t="s">
        <v>219</v>
      </c>
      <c r="G9" s="148" t="s">
        <v>219</v>
      </c>
      <c r="H9" s="148" t="s">
        <v>219</v>
      </c>
      <c r="I9" s="4"/>
      <c r="J9" s="3"/>
      <c r="K9" s="84" t="s">
        <v>389</v>
      </c>
      <c r="L9" s="84" t="s">
        <v>389</v>
      </c>
      <c r="M9" s="84" t="s">
        <v>389</v>
      </c>
      <c r="N9" s="84" t="s">
        <v>389</v>
      </c>
      <c r="O9" s="3"/>
    </row>
    <row r="10" spans="1:15" ht="15" thickBot="1">
      <c r="A10" s="105"/>
      <c r="B10" s="106"/>
      <c r="C10" s="3"/>
      <c r="D10" s="3" t="s">
        <v>393</v>
      </c>
      <c r="E10" s="3" t="s">
        <v>219</v>
      </c>
      <c r="F10" s="3" t="s">
        <v>219</v>
      </c>
      <c r="G10" s="3" t="s">
        <v>219</v>
      </c>
      <c r="H10" s="3" t="s">
        <v>219</v>
      </c>
      <c r="I10" s="4"/>
      <c r="J10" s="3"/>
      <c r="K10" s="84" t="s">
        <v>33</v>
      </c>
      <c r="L10" s="119" t="s">
        <v>33</v>
      </c>
      <c r="M10" s="119" t="s">
        <v>33</v>
      </c>
      <c r="N10" s="84" t="s">
        <v>33</v>
      </c>
      <c r="O10" s="3"/>
    </row>
    <row r="11" spans="1:15" ht="15" thickBot="1">
      <c r="A11" s="105"/>
      <c r="B11" s="106"/>
      <c r="C11" s="3"/>
      <c r="D11" s="3" t="s">
        <v>394</v>
      </c>
      <c r="E11" s="3"/>
      <c r="F11" s="3" t="s">
        <v>395</v>
      </c>
      <c r="G11" s="3"/>
      <c r="H11" s="3"/>
      <c r="I11" s="4"/>
      <c r="J11" s="3"/>
      <c r="K11" s="84" t="s">
        <v>389</v>
      </c>
      <c r="L11" s="119" t="s">
        <v>33</v>
      </c>
      <c r="M11" s="84" t="s">
        <v>389</v>
      </c>
      <c r="N11" s="84" t="s">
        <v>389</v>
      </c>
      <c r="O11" s="3"/>
    </row>
    <row r="12" spans="1:15" ht="15" thickBot="1">
      <c r="A12" s="105"/>
      <c r="B12" s="106"/>
      <c r="C12" s="3"/>
      <c r="D12" s="3" t="s">
        <v>396</v>
      </c>
      <c r="E12" s="3"/>
      <c r="F12" s="3"/>
      <c r="G12" s="3"/>
      <c r="H12" s="3" t="s">
        <v>395</v>
      </c>
      <c r="I12" s="4"/>
      <c r="J12" s="3"/>
      <c r="K12" s="84" t="s">
        <v>389</v>
      </c>
      <c r="L12" s="84" t="s">
        <v>389</v>
      </c>
      <c r="M12" s="84" t="s">
        <v>389</v>
      </c>
      <c r="N12" s="324">
        <v>2025</v>
      </c>
      <c r="O12" s="3"/>
    </row>
    <row r="13" spans="1:15" ht="15" thickBot="1">
      <c r="A13" s="105"/>
      <c r="B13" s="106"/>
      <c r="C13" s="3"/>
      <c r="D13" s="3" t="s">
        <v>397</v>
      </c>
      <c r="E13" s="3"/>
      <c r="F13" s="3"/>
      <c r="G13" s="3" t="s">
        <v>395</v>
      </c>
      <c r="H13" s="3"/>
      <c r="I13" s="4"/>
      <c r="J13" s="3"/>
      <c r="K13" s="84" t="s">
        <v>389</v>
      </c>
      <c r="L13" s="84" t="s">
        <v>389</v>
      </c>
      <c r="M13" s="324" t="s">
        <v>398</v>
      </c>
      <c r="N13" s="326" t="s">
        <v>399</v>
      </c>
      <c r="O13" s="3"/>
    </row>
    <row r="14" spans="1:15" ht="27" thickBot="1">
      <c r="A14" s="105"/>
      <c r="B14" s="106"/>
      <c r="C14" s="15" t="s">
        <v>38</v>
      </c>
      <c r="D14" s="15" t="s">
        <v>245</v>
      </c>
      <c r="E14" s="15" t="s">
        <v>219</v>
      </c>
      <c r="F14" s="15" t="s">
        <v>219</v>
      </c>
      <c r="G14" s="15" t="s">
        <v>219</v>
      </c>
      <c r="H14" s="15" t="s">
        <v>219</v>
      </c>
      <c r="I14" s="4"/>
      <c r="J14" s="3" t="s">
        <v>243</v>
      </c>
      <c r="K14" s="16" t="s">
        <v>33</v>
      </c>
      <c r="L14" s="16" t="s">
        <v>33</v>
      </c>
      <c r="M14" s="16" t="s">
        <v>33</v>
      </c>
      <c r="N14" s="84"/>
      <c r="O14" s="3">
        <v>9060103</v>
      </c>
    </row>
    <row r="15" spans="1:15" ht="15" thickBot="1">
      <c r="A15" s="105"/>
      <c r="B15" s="106"/>
      <c r="C15" s="3"/>
      <c r="D15" s="3" t="s">
        <v>393</v>
      </c>
      <c r="E15" s="3" t="s">
        <v>219</v>
      </c>
      <c r="F15" s="3" t="s">
        <v>219</v>
      </c>
      <c r="G15" s="3" t="s">
        <v>219</v>
      </c>
      <c r="H15" s="3" t="s">
        <v>219</v>
      </c>
      <c r="I15" s="4"/>
      <c r="J15" s="3"/>
      <c r="K15" s="84" t="s">
        <v>33</v>
      </c>
      <c r="L15" s="119" t="s">
        <v>33</v>
      </c>
      <c r="M15" s="145" t="s">
        <v>33</v>
      </c>
      <c r="N15" s="84" t="s">
        <v>33</v>
      </c>
      <c r="O15" s="3"/>
    </row>
    <row r="16" spans="1:15" ht="15" thickBot="1">
      <c r="A16" s="105"/>
      <c r="B16" s="106"/>
      <c r="C16" s="3"/>
      <c r="D16" s="3" t="s">
        <v>400</v>
      </c>
      <c r="E16" s="3"/>
      <c r="F16" s="3"/>
      <c r="G16" s="3" t="s">
        <v>395</v>
      </c>
      <c r="H16" s="3"/>
      <c r="I16" s="4"/>
      <c r="J16" s="3"/>
      <c r="K16" s="84" t="s">
        <v>389</v>
      </c>
      <c r="L16" s="84" t="s">
        <v>389</v>
      </c>
      <c r="M16" s="145" t="s">
        <v>33</v>
      </c>
      <c r="N16" s="84" t="s">
        <v>389</v>
      </c>
      <c r="O16" s="3"/>
    </row>
    <row r="17" spans="1:15" ht="15" thickBot="1">
      <c r="A17" s="105"/>
      <c r="B17" s="106"/>
      <c r="C17" s="3"/>
      <c r="D17" s="3" t="s">
        <v>401</v>
      </c>
      <c r="E17" s="3" t="s">
        <v>333</v>
      </c>
      <c r="F17" s="3" t="s">
        <v>333</v>
      </c>
      <c r="G17" s="3" t="s">
        <v>333</v>
      </c>
      <c r="H17" s="3" t="s">
        <v>333</v>
      </c>
      <c r="I17" s="4"/>
      <c r="J17" s="3"/>
      <c r="K17" s="84" t="s">
        <v>33</v>
      </c>
      <c r="L17" s="145" t="s">
        <v>402</v>
      </c>
      <c r="M17" s="145" t="s">
        <v>33</v>
      </c>
      <c r="N17" s="84"/>
      <c r="O17" s="3"/>
    </row>
    <row r="18" spans="1:15" ht="15" thickBot="1">
      <c r="A18" s="105"/>
      <c r="B18" s="106"/>
      <c r="C18" s="15" t="s">
        <v>40</v>
      </c>
      <c r="D18" s="15" t="s">
        <v>246</v>
      </c>
      <c r="E18" s="15" t="s">
        <v>219</v>
      </c>
      <c r="F18" s="15" t="s">
        <v>219</v>
      </c>
      <c r="G18" s="15" t="s">
        <v>219</v>
      </c>
      <c r="H18" s="15" t="s">
        <v>219</v>
      </c>
      <c r="I18" s="4"/>
      <c r="J18" s="3" t="s">
        <v>136</v>
      </c>
      <c r="K18" s="16" t="s">
        <v>33</v>
      </c>
      <c r="L18" s="16" t="s">
        <v>33</v>
      </c>
      <c r="M18" s="147" t="s">
        <v>33</v>
      </c>
      <c r="N18" s="84"/>
      <c r="O18" s="3">
        <v>9060104</v>
      </c>
    </row>
    <row r="19" spans="1:15" ht="15" thickBot="1">
      <c r="A19" s="105"/>
      <c r="B19" s="106"/>
      <c r="D19" s="3" t="s">
        <v>403</v>
      </c>
      <c r="E19" s="3" t="s">
        <v>219</v>
      </c>
      <c r="F19" s="3" t="s">
        <v>219</v>
      </c>
      <c r="G19" s="3" t="s">
        <v>219</v>
      </c>
      <c r="H19" s="3" t="s">
        <v>219</v>
      </c>
      <c r="I19" s="3"/>
      <c r="J19" s="3"/>
      <c r="K19" s="84" t="s">
        <v>33</v>
      </c>
      <c r="L19" s="119" t="s">
        <v>33</v>
      </c>
      <c r="M19" s="145" t="s">
        <v>33</v>
      </c>
      <c r="N19" s="145" t="s">
        <v>399</v>
      </c>
      <c r="O19" s="3"/>
    </row>
    <row r="20" spans="1:15" ht="27" thickBot="1">
      <c r="A20" s="99"/>
      <c r="B20" s="100" t="s">
        <v>42</v>
      </c>
      <c r="C20" s="101"/>
      <c r="D20" s="356" t="s">
        <v>247</v>
      </c>
      <c r="E20" s="356"/>
      <c r="F20" s="356"/>
      <c r="G20" s="356"/>
      <c r="H20" s="356"/>
      <c r="I20" s="102" t="s">
        <v>248</v>
      </c>
      <c r="J20" s="103"/>
      <c r="K20" s="104"/>
      <c r="L20" s="104"/>
      <c r="M20" s="104"/>
      <c r="N20" s="104"/>
      <c r="O20" s="102">
        <v>90602</v>
      </c>
    </row>
    <row r="21" spans="1:15" ht="27" thickBot="1">
      <c r="A21" s="105"/>
      <c r="B21" s="106"/>
      <c r="C21" s="15" t="s">
        <v>28</v>
      </c>
      <c r="D21" s="107" t="s">
        <v>249</v>
      </c>
      <c r="E21" s="15" t="s">
        <v>100</v>
      </c>
      <c r="F21" s="15" t="s">
        <v>100</v>
      </c>
      <c r="G21" s="15" t="s">
        <v>100</v>
      </c>
      <c r="H21" s="15" t="s">
        <v>100</v>
      </c>
      <c r="I21" s="4"/>
      <c r="J21" s="3" t="s">
        <v>250</v>
      </c>
      <c r="K21" s="16" t="s">
        <v>33</v>
      </c>
      <c r="L21" s="16" t="s">
        <v>33</v>
      </c>
      <c r="M21" s="16" t="s">
        <v>33</v>
      </c>
      <c r="N21" s="16"/>
      <c r="O21" s="3">
        <v>9060201</v>
      </c>
    </row>
    <row r="22" spans="1:15" ht="15" thickBot="1">
      <c r="A22" s="105"/>
      <c r="B22" s="106"/>
      <c r="C22" s="3"/>
      <c r="D22" s="106" t="s">
        <v>388</v>
      </c>
      <c r="E22" s="3" t="s">
        <v>100</v>
      </c>
      <c r="F22" s="3"/>
      <c r="G22" s="3"/>
      <c r="H22" s="3"/>
      <c r="I22" s="4"/>
      <c r="J22" s="3"/>
      <c r="K22" s="84" t="s">
        <v>33</v>
      </c>
      <c r="L22" s="84" t="s">
        <v>389</v>
      </c>
      <c r="M22" s="84" t="s">
        <v>389</v>
      </c>
      <c r="N22" s="84" t="s">
        <v>389</v>
      </c>
      <c r="O22" s="3"/>
    </row>
    <row r="23" spans="1:15" ht="15" thickBot="1">
      <c r="A23" s="105"/>
      <c r="B23" s="106"/>
      <c r="C23" s="3"/>
      <c r="D23" s="106" t="s">
        <v>404</v>
      </c>
      <c r="E23" s="3" t="s">
        <v>391</v>
      </c>
      <c r="F23" s="3" t="s">
        <v>391</v>
      </c>
      <c r="G23" s="3" t="s">
        <v>391</v>
      </c>
      <c r="H23" s="3" t="s">
        <v>391</v>
      </c>
      <c r="I23" s="4"/>
      <c r="J23" s="3"/>
      <c r="K23" s="84" t="s">
        <v>33</v>
      </c>
      <c r="L23" s="84" t="s">
        <v>33</v>
      </c>
      <c r="M23" s="84" t="s">
        <v>33</v>
      </c>
      <c r="N23" s="84" t="s">
        <v>33</v>
      </c>
      <c r="O23" s="3"/>
    </row>
    <row r="24" spans="1:15" ht="27" thickBot="1">
      <c r="A24" s="105"/>
      <c r="B24" s="106"/>
      <c r="C24" s="15" t="s">
        <v>34</v>
      </c>
      <c r="D24" s="15" t="s">
        <v>244</v>
      </c>
      <c r="E24" s="15" t="s">
        <v>219</v>
      </c>
      <c r="F24" s="15" t="s">
        <v>219</v>
      </c>
      <c r="G24" s="15" t="s">
        <v>219</v>
      </c>
      <c r="H24" s="15" t="s">
        <v>219</v>
      </c>
      <c r="I24" s="4"/>
      <c r="J24" s="3" t="s">
        <v>243</v>
      </c>
      <c r="K24" s="16" t="s">
        <v>33</v>
      </c>
      <c r="L24" s="16" t="s">
        <v>33</v>
      </c>
      <c r="M24" s="16" t="s">
        <v>33</v>
      </c>
      <c r="N24" s="84"/>
      <c r="O24" s="3">
        <v>9060202</v>
      </c>
    </row>
    <row r="25" spans="1:15" ht="15" thickBot="1">
      <c r="A25" s="105"/>
      <c r="B25" s="106"/>
      <c r="C25" s="3"/>
      <c r="D25" s="3" t="s">
        <v>405</v>
      </c>
      <c r="E25" s="3" t="s">
        <v>279</v>
      </c>
      <c r="F25" s="3"/>
      <c r="G25" s="3"/>
      <c r="H25" s="3"/>
      <c r="I25" s="4"/>
      <c r="J25" s="3"/>
      <c r="K25" s="84" t="s">
        <v>33</v>
      </c>
      <c r="L25" s="84" t="s">
        <v>389</v>
      </c>
      <c r="M25" s="84" t="s">
        <v>389</v>
      </c>
      <c r="N25" s="84" t="s">
        <v>389</v>
      </c>
      <c r="O25" s="3"/>
    </row>
    <row r="26" spans="1:15" ht="15" thickBot="1">
      <c r="A26" s="105"/>
      <c r="B26" s="106"/>
      <c r="C26" s="3"/>
      <c r="D26" s="3" t="s">
        <v>406</v>
      </c>
      <c r="E26" s="3" t="s">
        <v>407</v>
      </c>
      <c r="F26" s="3"/>
      <c r="G26" s="3"/>
      <c r="H26" s="3"/>
      <c r="I26" s="4"/>
      <c r="J26" s="3"/>
      <c r="K26" s="84" t="s">
        <v>33</v>
      </c>
      <c r="L26" s="84" t="s">
        <v>389</v>
      </c>
      <c r="M26" s="84" t="s">
        <v>389</v>
      </c>
      <c r="N26" s="84" t="s">
        <v>389</v>
      </c>
      <c r="O26" s="3"/>
    </row>
    <row r="27" spans="1:15" ht="15" thickBot="1">
      <c r="A27" s="105"/>
      <c r="B27" s="106"/>
      <c r="C27" s="3"/>
      <c r="D27" s="3" t="s">
        <v>408</v>
      </c>
      <c r="E27" s="3" t="s">
        <v>219</v>
      </c>
      <c r="F27" s="3" t="s">
        <v>219</v>
      </c>
      <c r="G27" s="3" t="s">
        <v>219</v>
      </c>
      <c r="H27" s="3" t="s">
        <v>219</v>
      </c>
      <c r="I27" s="4"/>
      <c r="J27" s="3"/>
      <c r="K27" s="84" t="s">
        <v>33</v>
      </c>
      <c r="L27" s="119" t="s">
        <v>33</v>
      </c>
      <c r="M27" s="145" t="s">
        <v>33</v>
      </c>
      <c r="N27" s="145" t="s">
        <v>399</v>
      </c>
      <c r="O27" s="3"/>
    </row>
    <row r="28" spans="1:15" ht="15" thickBot="1">
      <c r="A28" s="105"/>
      <c r="B28" s="106"/>
      <c r="C28" s="3"/>
      <c r="D28" s="148" t="s">
        <v>409</v>
      </c>
      <c r="E28" s="148"/>
      <c r="F28" s="148" t="s">
        <v>219</v>
      </c>
      <c r="G28" s="148" t="s">
        <v>219</v>
      </c>
      <c r="H28" s="148" t="s">
        <v>219</v>
      </c>
      <c r="I28" s="4"/>
      <c r="J28" s="3"/>
      <c r="K28" s="84" t="s">
        <v>389</v>
      </c>
      <c r="L28" s="84" t="s">
        <v>389</v>
      </c>
      <c r="M28" s="84" t="s">
        <v>389</v>
      </c>
      <c r="N28" s="84" t="s">
        <v>389</v>
      </c>
      <c r="O28" s="3"/>
    </row>
    <row r="29" spans="1:15" ht="15" thickBot="1">
      <c r="A29" s="105"/>
      <c r="B29" s="106"/>
      <c r="C29" s="3"/>
      <c r="D29" s="3" t="s">
        <v>410</v>
      </c>
      <c r="E29" s="3" t="s">
        <v>219</v>
      </c>
      <c r="F29" s="3" t="s">
        <v>219</v>
      </c>
      <c r="G29" s="3" t="s">
        <v>219</v>
      </c>
      <c r="H29" s="3" t="s">
        <v>219</v>
      </c>
      <c r="I29" s="4"/>
      <c r="J29" s="3"/>
      <c r="K29" s="84" t="s">
        <v>33</v>
      </c>
      <c r="L29" s="119" t="s">
        <v>33</v>
      </c>
      <c r="M29" s="145" t="s">
        <v>33</v>
      </c>
      <c r="N29" s="84" t="s">
        <v>33</v>
      </c>
      <c r="O29" s="3"/>
    </row>
    <row r="30" spans="1:15" ht="15" thickBot="1">
      <c r="A30" s="105"/>
      <c r="B30" s="106"/>
      <c r="C30" s="3"/>
      <c r="D30" s="3" t="s">
        <v>411</v>
      </c>
      <c r="E30" s="3" t="s">
        <v>279</v>
      </c>
      <c r="F30" s="3"/>
      <c r="G30" s="3"/>
      <c r="H30" s="3"/>
      <c r="I30" s="4"/>
      <c r="J30" s="3"/>
      <c r="K30" s="84" t="s">
        <v>33</v>
      </c>
      <c r="L30" s="84" t="s">
        <v>389</v>
      </c>
      <c r="M30" s="84" t="s">
        <v>389</v>
      </c>
      <c r="N30" s="84" t="s">
        <v>33</v>
      </c>
      <c r="O30" s="3"/>
    </row>
    <row r="31" spans="1:15" ht="15" thickBot="1">
      <c r="A31" s="105"/>
      <c r="B31" s="106"/>
      <c r="C31" s="3"/>
      <c r="D31" s="3" t="s">
        <v>412</v>
      </c>
      <c r="E31" s="3" t="s">
        <v>106</v>
      </c>
      <c r="F31" s="3" t="s">
        <v>219</v>
      </c>
      <c r="G31" s="3" t="s">
        <v>219</v>
      </c>
      <c r="H31" s="3" t="s">
        <v>219</v>
      </c>
      <c r="I31" s="4"/>
      <c r="J31" s="3"/>
      <c r="K31" s="84" t="s">
        <v>33</v>
      </c>
      <c r="L31" s="119" t="s">
        <v>33</v>
      </c>
      <c r="M31" s="145" t="s">
        <v>33</v>
      </c>
      <c r="N31" s="145" t="s">
        <v>399</v>
      </c>
      <c r="O31" s="3"/>
    </row>
    <row r="32" spans="1:15" ht="15" thickBot="1">
      <c r="A32" s="105"/>
      <c r="B32" s="106"/>
      <c r="C32" s="3"/>
      <c r="D32" s="3" t="s">
        <v>413</v>
      </c>
      <c r="E32" s="3"/>
      <c r="F32" s="3" t="s">
        <v>219</v>
      </c>
      <c r="G32" s="3" t="s">
        <v>219</v>
      </c>
      <c r="H32" s="3" t="s">
        <v>219</v>
      </c>
      <c r="I32" s="4"/>
      <c r="J32" s="3"/>
      <c r="K32" s="84" t="s">
        <v>389</v>
      </c>
      <c r="L32" s="119" t="s">
        <v>33</v>
      </c>
      <c r="M32" s="145" t="s">
        <v>33</v>
      </c>
      <c r="N32" s="145" t="s">
        <v>399</v>
      </c>
      <c r="O32" s="3"/>
    </row>
    <row r="33" spans="1:15" ht="15" thickBot="1">
      <c r="A33" s="105"/>
      <c r="B33" s="106"/>
      <c r="C33" s="3"/>
      <c r="D33" s="3" t="s">
        <v>397</v>
      </c>
      <c r="E33" s="3"/>
      <c r="F33" s="3"/>
      <c r="G33" s="3" t="s">
        <v>395</v>
      </c>
      <c r="H33" s="3"/>
      <c r="I33" s="4"/>
      <c r="J33" s="3"/>
      <c r="K33" s="84" t="s">
        <v>389</v>
      </c>
      <c r="L33" s="84" t="s">
        <v>389</v>
      </c>
      <c r="M33" s="145" t="s">
        <v>399</v>
      </c>
      <c r="N33" s="84" t="s">
        <v>389</v>
      </c>
      <c r="O33" s="3"/>
    </row>
    <row r="34" spans="1:15" ht="27" thickBot="1">
      <c r="A34" s="105"/>
      <c r="B34" s="106"/>
      <c r="C34" s="15" t="s">
        <v>38</v>
      </c>
      <c r="D34" s="15" t="s">
        <v>245</v>
      </c>
      <c r="E34" s="15" t="s">
        <v>219</v>
      </c>
      <c r="F34" s="15" t="s">
        <v>219</v>
      </c>
      <c r="G34" s="15" t="s">
        <v>219</v>
      </c>
      <c r="H34" s="15" t="s">
        <v>219</v>
      </c>
      <c r="I34" s="4"/>
      <c r="J34" s="3" t="s">
        <v>250</v>
      </c>
      <c r="K34" s="16" t="s">
        <v>33</v>
      </c>
      <c r="L34" s="16" t="s">
        <v>33</v>
      </c>
      <c r="M34" s="84"/>
      <c r="N34" s="84"/>
      <c r="O34" s="3">
        <v>9060203</v>
      </c>
    </row>
    <row r="35" spans="1:15" ht="15" thickBot="1">
      <c r="A35" s="105"/>
      <c r="B35" s="106"/>
      <c r="C35" s="3"/>
      <c r="D35" s="3" t="s">
        <v>414</v>
      </c>
      <c r="E35" s="3" t="s">
        <v>219</v>
      </c>
      <c r="F35" s="3" t="s">
        <v>219</v>
      </c>
      <c r="G35" s="3" t="s">
        <v>219</v>
      </c>
      <c r="H35" s="3" t="s">
        <v>219</v>
      </c>
      <c r="I35" s="4"/>
      <c r="J35" s="3"/>
      <c r="K35" s="84" t="s">
        <v>33</v>
      </c>
      <c r="L35" s="119" t="s">
        <v>33</v>
      </c>
      <c r="M35" s="145" t="s">
        <v>33</v>
      </c>
      <c r="N35" s="145" t="s">
        <v>399</v>
      </c>
      <c r="O35" s="3"/>
    </row>
    <row r="36" spans="1:15" ht="15" thickBot="1">
      <c r="A36" s="105"/>
      <c r="B36" s="106"/>
      <c r="C36" s="3"/>
      <c r="D36" s="3" t="s">
        <v>410</v>
      </c>
      <c r="E36" s="3" t="s">
        <v>219</v>
      </c>
      <c r="F36" s="3" t="s">
        <v>219</v>
      </c>
      <c r="G36" s="3" t="s">
        <v>219</v>
      </c>
      <c r="H36" s="3" t="s">
        <v>219</v>
      </c>
      <c r="I36" s="4"/>
      <c r="J36" s="3"/>
      <c r="K36" s="84" t="s">
        <v>33</v>
      </c>
      <c r="L36" s="119" t="s">
        <v>33</v>
      </c>
      <c r="M36" s="145" t="s">
        <v>33</v>
      </c>
      <c r="N36" s="84" t="s">
        <v>33</v>
      </c>
      <c r="O36" s="3"/>
    </row>
    <row r="37" spans="1:15" ht="15" thickBot="1">
      <c r="A37" s="105"/>
      <c r="B37" s="106"/>
      <c r="C37" s="3"/>
      <c r="D37" s="3" t="s">
        <v>411</v>
      </c>
      <c r="E37" s="3" t="s">
        <v>279</v>
      </c>
      <c r="F37" s="3"/>
      <c r="G37" s="3"/>
      <c r="H37" s="3"/>
      <c r="I37" s="4"/>
      <c r="J37" s="3"/>
      <c r="K37" s="84" t="s">
        <v>33</v>
      </c>
      <c r="L37" s="84" t="s">
        <v>389</v>
      </c>
      <c r="M37" s="84" t="s">
        <v>389</v>
      </c>
      <c r="N37" s="84" t="s">
        <v>389</v>
      </c>
      <c r="O37" s="3"/>
    </row>
    <row r="38" spans="1:15" ht="15" thickBot="1">
      <c r="A38" s="105"/>
      <c r="B38" s="106"/>
      <c r="C38" s="3"/>
      <c r="D38" s="3" t="s">
        <v>412</v>
      </c>
      <c r="E38" s="3" t="s">
        <v>106</v>
      </c>
      <c r="F38" s="3" t="s">
        <v>219</v>
      </c>
      <c r="G38" s="3" t="s">
        <v>219</v>
      </c>
      <c r="H38" s="3" t="s">
        <v>219</v>
      </c>
      <c r="I38" s="4"/>
      <c r="J38" s="3"/>
      <c r="K38" s="84" t="s">
        <v>33</v>
      </c>
      <c r="L38" s="119" t="s">
        <v>33</v>
      </c>
      <c r="M38" s="145" t="s">
        <v>33</v>
      </c>
      <c r="N38" s="145" t="s">
        <v>399</v>
      </c>
      <c r="O38" s="3"/>
    </row>
    <row r="39" spans="1:15" ht="15" thickBot="1">
      <c r="A39" s="105"/>
      <c r="B39" s="106"/>
      <c r="C39" s="3"/>
      <c r="D39" s="3" t="s">
        <v>413</v>
      </c>
      <c r="E39" s="3"/>
      <c r="F39" s="3" t="s">
        <v>219</v>
      </c>
      <c r="G39" s="3" t="s">
        <v>219</v>
      </c>
      <c r="H39" s="3" t="s">
        <v>219</v>
      </c>
      <c r="I39" s="4"/>
      <c r="J39" s="3"/>
      <c r="K39" s="84" t="s">
        <v>389</v>
      </c>
      <c r="L39" s="119" t="s">
        <v>33</v>
      </c>
      <c r="M39" s="145" t="s">
        <v>33</v>
      </c>
      <c r="N39" s="145" t="s">
        <v>399</v>
      </c>
      <c r="O39" s="3"/>
    </row>
    <row r="40" spans="1:15" ht="15" thickBot="1">
      <c r="A40" s="105"/>
      <c r="B40" s="106"/>
      <c r="C40" s="3"/>
      <c r="D40" s="3" t="s">
        <v>415</v>
      </c>
      <c r="E40" s="3"/>
      <c r="F40" s="3" t="s">
        <v>106</v>
      </c>
      <c r="G40" s="3"/>
      <c r="H40" s="3"/>
      <c r="I40" s="4"/>
      <c r="J40" s="3"/>
      <c r="K40" s="84" t="s">
        <v>389</v>
      </c>
      <c r="L40" s="84" t="s">
        <v>33</v>
      </c>
      <c r="M40" s="84" t="s">
        <v>389</v>
      </c>
      <c r="N40" s="84" t="s">
        <v>33</v>
      </c>
      <c r="O40" s="3"/>
    </row>
    <row r="41" spans="1:15" ht="15" thickBot="1">
      <c r="A41" s="105"/>
      <c r="B41" s="106"/>
      <c r="C41" s="3"/>
      <c r="D41" s="3" t="s">
        <v>416</v>
      </c>
      <c r="E41" s="3"/>
      <c r="F41" s="3" t="s">
        <v>279</v>
      </c>
      <c r="G41" s="3"/>
      <c r="H41" s="3"/>
      <c r="I41" s="4"/>
      <c r="J41" s="3"/>
      <c r="K41" s="84" t="s">
        <v>389</v>
      </c>
      <c r="L41" s="119" t="s">
        <v>33</v>
      </c>
      <c r="M41" s="84" t="s">
        <v>389</v>
      </c>
      <c r="N41" s="84" t="s">
        <v>389</v>
      </c>
      <c r="O41" s="3"/>
    </row>
    <row r="42" spans="1:15" ht="15" thickBot="1">
      <c r="A42" s="105"/>
      <c r="B42" s="106"/>
      <c r="C42" s="3"/>
      <c r="D42" s="3" t="s">
        <v>417</v>
      </c>
      <c r="E42" s="3" t="s">
        <v>333</v>
      </c>
      <c r="F42" s="3" t="s">
        <v>333</v>
      </c>
      <c r="G42" s="3" t="s">
        <v>333</v>
      </c>
      <c r="H42" s="3" t="s">
        <v>333</v>
      </c>
      <c r="I42" s="4"/>
      <c r="J42" s="3"/>
      <c r="K42" s="84" t="s">
        <v>33</v>
      </c>
      <c r="L42" s="145" t="s">
        <v>402</v>
      </c>
      <c r="M42" s="145" t="s">
        <v>33</v>
      </c>
      <c r="N42" s="84"/>
      <c r="O42" s="3"/>
    </row>
    <row r="43" spans="1:15" ht="15" thickBot="1">
      <c r="A43" s="105"/>
      <c r="B43" s="106"/>
      <c r="C43" s="15" t="s">
        <v>40</v>
      </c>
      <c r="D43" s="15" t="s">
        <v>251</v>
      </c>
      <c r="E43" s="15" t="s">
        <v>219</v>
      </c>
      <c r="F43" s="15" t="s">
        <v>219</v>
      </c>
      <c r="G43" s="15" t="s">
        <v>219</v>
      </c>
      <c r="H43" s="15" t="s">
        <v>219</v>
      </c>
      <c r="I43" s="4"/>
      <c r="J43" s="3" t="s">
        <v>136</v>
      </c>
      <c r="K43" s="16" t="s">
        <v>33</v>
      </c>
      <c r="L43" s="16" t="s">
        <v>33</v>
      </c>
      <c r="M43" s="16" t="s">
        <v>33</v>
      </c>
      <c r="N43" s="84"/>
      <c r="O43" s="3">
        <v>9060204</v>
      </c>
    </row>
    <row r="44" spans="1:15" ht="15" thickBot="1">
      <c r="A44" s="105"/>
      <c r="B44" s="106"/>
      <c r="C44" s="3"/>
      <c r="D44" s="3" t="s">
        <v>418</v>
      </c>
      <c r="E44" s="3" t="s">
        <v>219</v>
      </c>
      <c r="F44" s="3" t="s">
        <v>219</v>
      </c>
      <c r="G44" s="3" t="s">
        <v>219</v>
      </c>
      <c r="H44" s="3" t="s">
        <v>219</v>
      </c>
      <c r="I44" s="4"/>
      <c r="J44" s="3"/>
      <c r="K44" s="84" t="s">
        <v>33</v>
      </c>
      <c r="L44" s="119" t="s">
        <v>33</v>
      </c>
      <c r="M44" s="119" t="s">
        <v>33</v>
      </c>
      <c r="N44" s="145" t="s">
        <v>399</v>
      </c>
      <c r="O44" s="3"/>
    </row>
  </sheetData>
  <mergeCells count="12">
    <mergeCell ref="M1:M2"/>
    <mergeCell ref="N1:N2"/>
    <mergeCell ref="O1:O2"/>
    <mergeCell ref="D3:H3"/>
    <mergeCell ref="D4:H4"/>
    <mergeCell ref="K1:K2"/>
    <mergeCell ref="L1:L2"/>
    <mergeCell ref="D20:H20"/>
    <mergeCell ref="A1:D1"/>
    <mergeCell ref="E1:H1"/>
    <mergeCell ref="I1:I2"/>
    <mergeCell ref="J1:J2"/>
  </mergeCells>
  <conditionalFormatting sqref="K1:N44">
    <cfRule type="containsText" dxfId="93" priority="1" operator="containsText" text="OK">
      <formula>NOT(ISERROR(SEARCH("OK",K1)))</formula>
    </cfRule>
  </conditionalFormatting>
  <pageMargins left="0.7" right="0.7" top="0.75" bottom="0.75" header="0.3" footer="0.3"/>
  <pageSetup paperSize="9" scale="65"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5"/>
  <sheetViews>
    <sheetView topLeftCell="A10" workbookViewId="0">
      <selection activeCell="D34" sqref="D34"/>
    </sheetView>
  </sheetViews>
  <sheetFormatPr defaultColWidth="8.85546875" defaultRowHeight="12"/>
  <cols>
    <col min="1" max="1" width="7" style="29" customWidth="1"/>
    <col min="2" max="2" width="9.28515625" style="29" customWidth="1"/>
    <col min="3" max="3" width="14.42578125" style="12" customWidth="1"/>
    <col min="4" max="4" width="69.28515625" style="12" customWidth="1"/>
    <col min="5" max="5" width="12.7109375" style="12" customWidth="1"/>
    <col min="6" max="8" width="5.7109375" style="12" customWidth="1"/>
    <col min="9" max="9" width="13.85546875" style="12" customWidth="1"/>
    <col min="10" max="11" width="11.7109375" style="12" customWidth="1"/>
    <col min="12" max="12" width="9.85546875" style="12" bestFit="1" customWidth="1"/>
    <col min="13" max="13" width="9.28515625" style="12" hidden="1" customWidth="1"/>
    <col min="14" max="14" width="10.28515625" style="12" hidden="1" customWidth="1"/>
    <col min="15" max="15" width="9.28515625" style="12" hidden="1" customWidth="1"/>
    <col min="16" max="16" width="10.28515625" style="12" hidden="1" customWidth="1"/>
    <col min="17" max="17" width="9.28515625" style="12" hidden="1" customWidth="1"/>
    <col min="18" max="18" width="10.28515625" style="12" hidden="1" customWidth="1"/>
    <col min="19" max="19" width="9.28515625" style="12" hidden="1" customWidth="1"/>
    <col min="20" max="20" width="10.28515625" style="12" hidden="1" customWidth="1"/>
    <col min="21" max="21" width="9.28515625" style="12" hidden="1" customWidth="1"/>
    <col min="22" max="22" width="10.42578125" style="12" hidden="1" customWidth="1"/>
    <col min="23" max="23" width="9.28515625" style="12" hidden="1" customWidth="1"/>
    <col min="24" max="24" width="10.42578125" style="12" hidden="1" customWidth="1"/>
    <col min="25" max="25" width="9.28515625" style="12" hidden="1" customWidth="1"/>
    <col min="26" max="26" width="10.42578125" style="12" hidden="1" customWidth="1"/>
    <col min="27" max="27" width="9.28515625" style="12" hidden="1" customWidth="1"/>
    <col min="28" max="28" width="10.42578125" style="12" hidden="1" customWidth="1"/>
    <col min="29" max="16384" width="8.85546875" style="12"/>
  </cols>
  <sheetData>
    <row r="1" spans="1:28" ht="57" customHeight="1" thickTop="1" thickBot="1">
      <c r="A1" s="374"/>
      <c r="B1" s="374"/>
      <c r="C1" s="374"/>
      <c r="D1" s="374"/>
      <c r="E1" s="334" t="s">
        <v>1</v>
      </c>
      <c r="F1" s="334"/>
      <c r="G1" s="334"/>
      <c r="H1" s="335"/>
      <c r="I1" s="369" t="s">
        <v>2</v>
      </c>
      <c r="J1" s="346" t="s">
        <v>3</v>
      </c>
      <c r="K1" s="336" t="s">
        <v>4</v>
      </c>
      <c r="L1" s="334" t="s">
        <v>5</v>
      </c>
      <c r="M1" s="334" t="s">
        <v>6</v>
      </c>
      <c r="N1" s="334"/>
      <c r="O1" s="334" t="s">
        <v>7</v>
      </c>
      <c r="P1" s="334"/>
      <c r="Q1" s="334" t="s">
        <v>8</v>
      </c>
      <c r="R1" s="334"/>
      <c r="S1" s="334" t="s">
        <v>9</v>
      </c>
      <c r="T1" s="334"/>
      <c r="U1" s="334" t="s">
        <v>11</v>
      </c>
      <c r="V1" s="342"/>
      <c r="W1" s="334" t="s">
        <v>12</v>
      </c>
      <c r="X1" s="342"/>
      <c r="Y1" s="334" t="s">
        <v>419</v>
      </c>
      <c r="Z1" s="342"/>
      <c r="AA1" s="334" t="s">
        <v>13</v>
      </c>
      <c r="AB1" s="342"/>
    </row>
    <row r="2" spans="1:28" ht="13.15" thickBot="1">
      <c r="A2" s="19" t="s">
        <v>14</v>
      </c>
      <c r="B2" s="20" t="s">
        <v>15</v>
      </c>
      <c r="C2" s="9" t="s">
        <v>16</v>
      </c>
      <c r="D2" s="9" t="s">
        <v>17</v>
      </c>
      <c r="E2" s="71">
        <v>2021</v>
      </c>
      <c r="F2" s="71">
        <v>2022</v>
      </c>
      <c r="G2" s="71">
        <v>2023</v>
      </c>
      <c r="H2" s="10">
        <v>2024</v>
      </c>
      <c r="I2" s="337"/>
      <c r="J2" s="347"/>
      <c r="K2" s="337"/>
      <c r="L2" s="370"/>
      <c r="M2" s="71" t="s">
        <v>18</v>
      </c>
      <c r="N2" s="71" t="s">
        <v>19</v>
      </c>
      <c r="O2" s="71" t="s">
        <v>18</v>
      </c>
      <c r="P2" s="71" t="s">
        <v>19</v>
      </c>
      <c r="Q2" s="71" t="s">
        <v>18</v>
      </c>
      <c r="R2" s="71" t="s">
        <v>19</v>
      </c>
      <c r="S2" s="71" t="s">
        <v>18</v>
      </c>
      <c r="T2" s="71" t="s">
        <v>19</v>
      </c>
      <c r="U2" s="71" t="s">
        <v>18</v>
      </c>
      <c r="V2" s="11" t="s">
        <v>19</v>
      </c>
      <c r="W2" s="71" t="s">
        <v>18</v>
      </c>
      <c r="X2" s="11" t="s">
        <v>19</v>
      </c>
      <c r="Y2" s="71" t="s">
        <v>18</v>
      </c>
      <c r="Z2" s="11" t="s">
        <v>19</v>
      </c>
      <c r="AA2" s="71" t="s">
        <v>18</v>
      </c>
      <c r="AB2" s="11" t="s">
        <v>19</v>
      </c>
    </row>
    <row r="3" spans="1:28" ht="40.9" thickBot="1">
      <c r="A3" s="21" t="s">
        <v>237</v>
      </c>
      <c r="B3" s="22"/>
      <c r="C3" s="82"/>
      <c r="D3" s="331" t="s">
        <v>238</v>
      </c>
      <c r="E3" s="331"/>
      <c r="F3" s="331"/>
      <c r="G3" s="331"/>
      <c r="H3" s="331"/>
      <c r="I3" s="14"/>
      <c r="J3" s="15"/>
      <c r="K3" s="15"/>
      <c r="L3" s="15"/>
      <c r="M3" s="16" t="s">
        <v>420</v>
      </c>
      <c r="N3" s="16" t="s">
        <v>421</v>
      </c>
      <c r="O3" s="16" t="s">
        <v>420</v>
      </c>
      <c r="P3" s="16" t="s">
        <v>421</v>
      </c>
      <c r="Q3" s="16" t="s">
        <v>420</v>
      </c>
      <c r="R3" s="16" t="s">
        <v>421</v>
      </c>
      <c r="S3" s="16" t="s">
        <v>420</v>
      </c>
      <c r="T3" s="16" t="s">
        <v>421</v>
      </c>
      <c r="U3" s="16" t="s">
        <v>420</v>
      </c>
      <c r="V3" s="16" t="s">
        <v>421</v>
      </c>
      <c r="W3" s="16" t="s">
        <v>420</v>
      </c>
      <c r="X3" s="16" t="s">
        <v>421</v>
      </c>
      <c r="Y3" s="16" t="s">
        <v>420</v>
      </c>
      <c r="Z3" s="16" t="s">
        <v>421</v>
      </c>
      <c r="AA3" s="16" t="s">
        <v>420</v>
      </c>
      <c r="AB3" s="16" t="s">
        <v>421</v>
      </c>
    </row>
    <row r="4" spans="1:28" ht="40.15" thickBot="1">
      <c r="A4" s="23"/>
      <c r="B4" s="24" t="s">
        <v>42</v>
      </c>
      <c r="C4" s="83"/>
      <c r="D4" s="332" t="s">
        <v>247</v>
      </c>
      <c r="E4" s="332"/>
      <c r="F4" s="332"/>
      <c r="G4" s="332"/>
      <c r="H4" s="332"/>
      <c r="I4" s="3"/>
      <c r="J4" s="4"/>
      <c r="K4" s="4"/>
      <c r="L4" s="4"/>
      <c r="M4" s="84" t="s">
        <v>26</v>
      </c>
      <c r="N4" s="84" t="s">
        <v>27</v>
      </c>
      <c r="O4" s="84" t="s">
        <v>26</v>
      </c>
      <c r="P4" s="84" t="s">
        <v>27</v>
      </c>
      <c r="Q4" s="84" t="s">
        <v>26</v>
      </c>
      <c r="R4" s="84" t="s">
        <v>27</v>
      </c>
      <c r="S4" s="84" t="s">
        <v>26</v>
      </c>
      <c r="T4" s="84" t="s">
        <v>27</v>
      </c>
      <c r="U4" s="84" t="s">
        <v>26</v>
      </c>
      <c r="V4" s="84" t="s">
        <v>27</v>
      </c>
      <c r="W4" s="84" t="s">
        <v>26</v>
      </c>
      <c r="X4" s="84" t="s">
        <v>27</v>
      </c>
      <c r="Y4" s="84" t="s">
        <v>26</v>
      </c>
      <c r="Z4" s="84" t="s">
        <v>27</v>
      </c>
      <c r="AA4" s="84" t="s">
        <v>26</v>
      </c>
      <c r="AB4" s="84" t="s">
        <v>27</v>
      </c>
    </row>
    <row r="5" spans="1:28" ht="13.9" thickBot="1">
      <c r="A5" s="23"/>
      <c r="B5" s="47"/>
      <c r="C5" s="30" t="s">
        <v>422</v>
      </c>
      <c r="D5" s="31" t="s">
        <v>423</v>
      </c>
      <c r="E5" s="31"/>
      <c r="F5" s="31"/>
      <c r="G5" s="31"/>
      <c r="H5" s="31"/>
      <c r="I5" s="31"/>
      <c r="J5" s="31"/>
      <c r="K5" s="31"/>
      <c r="L5" s="31"/>
      <c r="M5" s="84"/>
      <c r="N5" s="84"/>
      <c r="O5" s="84"/>
      <c r="P5" s="84"/>
      <c r="Q5" s="84"/>
      <c r="R5" s="84"/>
      <c r="S5" s="84"/>
      <c r="T5" s="84"/>
      <c r="U5" s="84"/>
      <c r="V5" s="84"/>
      <c r="W5" s="84"/>
      <c r="X5" s="84"/>
      <c r="Y5" s="84"/>
      <c r="Z5" s="84"/>
      <c r="AA5" s="84"/>
      <c r="AB5" s="84"/>
    </row>
    <row r="6" spans="1:28" ht="40.15" thickBot="1">
      <c r="A6" s="23"/>
      <c r="B6" s="47"/>
      <c r="C6" s="3" t="s">
        <v>28</v>
      </c>
      <c r="D6" s="5" t="s">
        <v>424</v>
      </c>
      <c r="E6" s="3" t="s">
        <v>425</v>
      </c>
      <c r="F6" s="3"/>
      <c r="G6" s="3"/>
      <c r="H6" s="3"/>
      <c r="I6" s="3" t="s">
        <v>426</v>
      </c>
      <c r="J6" s="3" t="s">
        <v>427</v>
      </c>
      <c r="K6" s="3" t="s">
        <v>33</v>
      </c>
      <c r="L6" s="3"/>
      <c r="M6" s="84"/>
      <c r="N6" s="84"/>
      <c r="O6" s="84"/>
      <c r="P6" s="84"/>
      <c r="Q6" s="84"/>
      <c r="R6" s="84"/>
      <c r="S6" s="84"/>
      <c r="T6" s="84"/>
      <c r="U6" s="84"/>
      <c r="V6" s="84"/>
      <c r="W6" s="84"/>
      <c r="X6" s="84"/>
      <c r="Y6" s="84"/>
      <c r="Z6" s="84"/>
      <c r="AA6" s="84"/>
      <c r="AB6" s="84"/>
    </row>
    <row r="7" spans="1:28" ht="40.15" thickBot="1">
      <c r="A7" s="23"/>
      <c r="B7" s="47"/>
      <c r="C7" s="3" t="s">
        <v>34</v>
      </c>
      <c r="D7" s="5" t="s">
        <v>428</v>
      </c>
      <c r="E7" s="3" t="s">
        <v>425</v>
      </c>
      <c r="F7" s="5"/>
      <c r="G7" s="3"/>
      <c r="H7" s="5"/>
      <c r="I7" s="3" t="s">
        <v>429</v>
      </c>
      <c r="J7" s="72" t="s">
        <v>430</v>
      </c>
      <c r="K7" s="3" t="s">
        <v>33</v>
      </c>
      <c r="L7" s="5"/>
      <c r="M7" s="84"/>
      <c r="N7" s="84"/>
      <c r="O7" s="84"/>
      <c r="P7" s="84"/>
      <c r="Q7" s="84"/>
      <c r="R7" s="84"/>
      <c r="S7" s="84"/>
      <c r="T7" s="84"/>
      <c r="U7" s="84"/>
      <c r="V7" s="84"/>
      <c r="W7" s="84"/>
      <c r="X7" s="84"/>
      <c r="Y7" s="84"/>
      <c r="Z7" s="84"/>
      <c r="AA7" s="84"/>
      <c r="AB7" s="84"/>
    </row>
    <row r="8" spans="1:28" ht="30" customHeight="1" thickBot="1">
      <c r="A8" s="23"/>
      <c r="B8" s="47"/>
      <c r="C8" s="3" t="s">
        <v>38</v>
      </c>
      <c r="D8" s="5" t="s">
        <v>431</v>
      </c>
      <c r="E8" s="3" t="s">
        <v>432</v>
      </c>
      <c r="F8" s="5"/>
      <c r="G8" s="3"/>
      <c r="H8" s="5"/>
      <c r="I8" s="3" t="s">
        <v>433</v>
      </c>
      <c r="J8" s="72" t="s">
        <v>430</v>
      </c>
      <c r="K8" s="3" t="s">
        <v>33</v>
      </c>
      <c r="L8" s="5"/>
      <c r="M8" s="84"/>
      <c r="N8" s="84"/>
      <c r="O8" s="84"/>
      <c r="P8" s="84"/>
      <c r="Q8" s="84"/>
      <c r="R8" s="84"/>
      <c r="S8" s="84"/>
      <c r="T8" s="84"/>
      <c r="U8" s="84"/>
      <c r="V8" s="84"/>
      <c r="W8" s="84"/>
      <c r="X8" s="84"/>
      <c r="Y8" s="84"/>
      <c r="Z8" s="84"/>
      <c r="AA8" s="84"/>
      <c r="AB8" s="84"/>
    </row>
    <row r="9" spans="1:28" ht="13.9" thickBot="1">
      <c r="A9" s="23"/>
      <c r="B9" s="48"/>
      <c r="C9" s="30" t="s">
        <v>434</v>
      </c>
      <c r="D9" s="31" t="s">
        <v>435</v>
      </c>
      <c r="E9" s="31"/>
      <c r="F9" s="31"/>
      <c r="G9" s="31"/>
      <c r="H9" s="31"/>
      <c r="I9" s="31"/>
      <c r="J9" s="31"/>
      <c r="K9" s="31"/>
      <c r="L9" s="31"/>
      <c r="M9" s="84"/>
      <c r="N9" s="84"/>
      <c r="O9" s="84"/>
      <c r="P9" s="84"/>
      <c r="Q9" s="84"/>
      <c r="R9" s="84"/>
      <c r="S9" s="84"/>
      <c r="T9" s="84"/>
      <c r="U9" s="84"/>
      <c r="V9" s="84"/>
      <c r="W9" s="84"/>
      <c r="X9" s="84"/>
      <c r="Y9" s="84"/>
      <c r="Z9" s="84"/>
      <c r="AA9" s="84"/>
      <c r="AB9" s="84"/>
    </row>
    <row r="10" spans="1:28" s="13" customFormat="1" ht="40.15" thickBot="1">
      <c r="A10" s="25"/>
      <c r="B10" s="26"/>
      <c r="C10" s="3" t="s">
        <v>28</v>
      </c>
      <c r="D10" s="5" t="s">
        <v>436</v>
      </c>
      <c r="E10" s="3" t="s">
        <v>437</v>
      </c>
      <c r="F10" s="3"/>
      <c r="G10" s="3"/>
      <c r="H10" s="3"/>
      <c r="I10" s="85" t="s">
        <v>438</v>
      </c>
      <c r="J10" s="3" t="s">
        <v>439</v>
      </c>
      <c r="K10" s="3" t="s">
        <v>33</v>
      </c>
      <c r="L10" s="3"/>
      <c r="M10" s="3"/>
      <c r="N10" s="3"/>
      <c r="O10" s="3"/>
      <c r="P10" s="3"/>
      <c r="Q10" s="3"/>
      <c r="R10" s="3"/>
      <c r="S10" s="3"/>
      <c r="T10" s="3"/>
      <c r="U10" s="3"/>
      <c r="V10" s="3"/>
      <c r="W10" s="3"/>
      <c r="X10" s="3"/>
      <c r="Y10" s="3"/>
      <c r="Z10" s="3"/>
      <c r="AA10" s="3"/>
      <c r="AB10" s="3"/>
    </row>
    <row r="11" spans="1:28" s="13" customFormat="1" ht="27" thickBot="1">
      <c r="A11" s="25"/>
      <c r="B11" s="26"/>
      <c r="C11" s="3" t="s">
        <v>34</v>
      </c>
      <c r="D11" s="5" t="s">
        <v>440</v>
      </c>
      <c r="E11" s="3" t="s">
        <v>441</v>
      </c>
      <c r="F11" s="3"/>
      <c r="G11" s="3"/>
      <c r="H11" s="3"/>
      <c r="I11" s="85" t="s">
        <v>442</v>
      </c>
      <c r="J11" s="3" t="s">
        <v>443</v>
      </c>
      <c r="K11" s="3" t="s">
        <v>389</v>
      </c>
      <c r="L11" s="3"/>
      <c r="M11" s="3"/>
      <c r="N11" s="3"/>
      <c r="O11" s="3"/>
      <c r="P11" s="3"/>
      <c r="Q11" s="3"/>
      <c r="R11" s="3"/>
      <c r="S11" s="3"/>
      <c r="T11" s="3"/>
      <c r="U11" s="3"/>
      <c r="V11" s="3"/>
      <c r="W11" s="3"/>
      <c r="X11" s="3"/>
      <c r="Y11" s="3"/>
      <c r="Z11" s="3"/>
      <c r="AA11" s="3"/>
      <c r="AB11" s="3"/>
    </row>
    <row r="12" spans="1:28" s="13" customFormat="1" ht="13.9" thickBot="1">
      <c r="A12" s="25"/>
      <c r="B12" s="26"/>
      <c r="C12" s="3" t="s">
        <v>38</v>
      </c>
      <c r="D12" s="5" t="s">
        <v>444</v>
      </c>
      <c r="E12" s="3" t="s">
        <v>279</v>
      </c>
      <c r="F12" s="3"/>
      <c r="G12" s="3"/>
      <c r="H12" s="3"/>
      <c r="I12" s="85" t="s">
        <v>433</v>
      </c>
      <c r="J12" s="3" t="s">
        <v>439</v>
      </c>
      <c r="K12" s="3" t="s">
        <v>58</v>
      </c>
      <c r="L12" s="3"/>
      <c r="M12" s="3"/>
      <c r="N12" s="3"/>
      <c r="O12" s="3"/>
      <c r="P12" s="3"/>
      <c r="Q12" s="3"/>
      <c r="R12" s="3"/>
      <c r="S12" s="3"/>
      <c r="T12" s="3"/>
      <c r="U12" s="3"/>
      <c r="V12" s="3"/>
      <c r="W12" s="3"/>
      <c r="X12" s="3"/>
      <c r="Y12" s="3"/>
      <c r="Z12" s="3"/>
      <c r="AA12" s="3"/>
      <c r="AB12" s="3"/>
    </row>
    <row r="13" spans="1:28" s="13" customFormat="1" ht="13.9" thickBot="1">
      <c r="A13" s="25"/>
      <c r="B13" s="26"/>
      <c r="C13" s="3" t="s">
        <v>40</v>
      </c>
      <c r="D13" s="5" t="s">
        <v>445</v>
      </c>
      <c r="E13" s="3" t="s">
        <v>279</v>
      </c>
      <c r="F13" s="3"/>
      <c r="G13" s="3"/>
      <c r="H13" s="3"/>
      <c r="I13" s="85" t="s">
        <v>446</v>
      </c>
      <c r="J13" s="3" t="s">
        <v>439</v>
      </c>
      <c r="K13" s="3" t="s">
        <v>58</v>
      </c>
      <c r="L13" s="3"/>
      <c r="M13" s="3"/>
      <c r="N13" s="3"/>
      <c r="O13" s="3"/>
      <c r="P13" s="3"/>
      <c r="Q13" s="3"/>
      <c r="R13" s="3"/>
      <c r="S13" s="3"/>
      <c r="T13" s="3"/>
      <c r="U13" s="3"/>
      <c r="V13" s="3"/>
      <c r="W13" s="3"/>
      <c r="X13" s="3"/>
      <c r="Y13" s="3"/>
      <c r="Z13" s="3"/>
      <c r="AA13" s="3"/>
      <c r="AB13" s="3"/>
    </row>
    <row r="14" spans="1:28" s="13" customFormat="1" ht="13.9" thickBot="1">
      <c r="A14" s="25"/>
      <c r="B14" s="26"/>
      <c r="C14" s="3" t="s">
        <v>142</v>
      </c>
      <c r="D14" s="5" t="s">
        <v>447</v>
      </c>
      <c r="E14" s="3" t="s">
        <v>279</v>
      </c>
      <c r="F14" s="3"/>
      <c r="G14" s="3"/>
      <c r="H14" s="3"/>
      <c r="I14" s="85" t="s">
        <v>448</v>
      </c>
      <c r="J14" s="3" t="s">
        <v>449</v>
      </c>
      <c r="K14" s="3" t="s">
        <v>58</v>
      </c>
      <c r="L14" s="3"/>
      <c r="M14" s="3"/>
      <c r="N14" s="3"/>
      <c r="O14" s="3"/>
      <c r="P14" s="3"/>
      <c r="Q14" s="3"/>
      <c r="R14" s="3"/>
      <c r="S14" s="3"/>
      <c r="T14" s="3"/>
      <c r="U14" s="3"/>
      <c r="V14" s="3"/>
      <c r="W14" s="3"/>
      <c r="X14" s="3"/>
      <c r="Y14" s="3"/>
      <c r="Z14" s="3"/>
      <c r="AA14" s="3"/>
      <c r="AB14" s="3"/>
    </row>
    <row r="15" spans="1:28" s="13" customFormat="1" ht="22.5" customHeight="1" thickBot="1">
      <c r="A15" s="25"/>
      <c r="B15" s="26"/>
      <c r="C15" s="5" t="s">
        <v>177</v>
      </c>
      <c r="D15" s="5" t="s">
        <v>450</v>
      </c>
      <c r="E15" s="3" t="s">
        <v>106</v>
      </c>
      <c r="F15" s="3"/>
      <c r="G15" s="3"/>
      <c r="H15" s="3"/>
      <c r="I15" s="85" t="s">
        <v>451</v>
      </c>
      <c r="J15" s="3" t="s">
        <v>136</v>
      </c>
      <c r="K15" s="3" t="s">
        <v>33</v>
      </c>
      <c r="L15" s="3"/>
      <c r="M15" s="3"/>
      <c r="N15" s="3"/>
      <c r="O15" s="3"/>
      <c r="P15" s="3"/>
      <c r="Q15" s="3"/>
      <c r="R15" s="3"/>
      <c r="S15" s="3"/>
      <c r="T15" s="3"/>
      <c r="U15" s="3"/>
      <c r="V15" s="3"/>
      <c r="W15" s="3"/>
      <c r="X15" s="3"/>
      <c r="Y15" s="3"/>
      <c r="Z15" s="3"/>
      <c r="AA15" s="3"/>
      <c r="AB15" s="3"/>
    </row>
    <row r="16" spans="1:28" s="13" customFormat="1" ht="13.9" thickBot="1">
      <c r="A16" s="25"/>
      <c r="B16" s="26"/>
      <c r="C16" s="30" t="s">
        <v>452</v>
      </c>
      <c r="D16" s="31" t="s">
        <v>453</v>
      </c>
      <c r="E16" s="31"/>
      <c r="F16" s="31"/>
      <c r="G16" s="31"/>
      <c r="H16" s="31"/>
      <c r="I16" s="31"/>
      <c r="J16" s="31"/>
      <c r="K16" s="31"/>
      <c r="L16" s="31"/>
      <c r="M16" s="3"/>
      <c r="N16" s="3"/>
      <c r="O16" s="3"/>
      <c r="P16" s="3"/>
      <c r="Q16" s="3"/>
      <c r="R16" s="3"/>
      <c r="S16" s="3"/>
      <c r="T16" s="3"/>
      <c r="U16" s="3"/>
      <c r="V16" s="3"/>
      <c r="W16" s="3"/>
      <c r="X16" s="3"/>
      <c r="Y16" s="3"/>
      <c r="Z16" s="3"/>
      <c r="AA16" s="3"/>
      <c r="AB16" s="3"/>
    </row>
    <row r="17" spans="1:28" s="13" customFormat="1" ht="27" thickBot="1">
      <c r="A17" s="25"/>
      <c r="B17" s="26"/>
      <c r="C17" s="3" t="s">
        <v>28</v>
      </c>
      <c r="D17" s="86" t="s">
        <v>454</v>
      </c>
      <c r="E17" s="3" t="s">
        <v>425</v>
      </c>
      <c r="F17" s="3"/>
      <c r="G17" s="3"/>
      <c r="H17" s="3"/>
      <c r="I17" s="85" t="s">
        <v>455</v>
      </c>
      <c r="J17" s="72" t="s">
        <v>456</v>
      </c>
      <c r="K17" s="3" t="s">
        <v>33</v>
      </c>
      <c r="L17" s="3"/>
      <c r="M17" s="3"/>
      <c r="N17" s="3"/>
      <c r="O17" s="3"/>
      <c r="P17" s="3"/>
      <c r="Q17" s="3"/>
      <c r="R17" s="3"/>
      <c r="S17" s="3"/>
      <c r="T17" s="3"/>
      <c r="U17" s="3"/>
      <c r="V17" s="3"/>
      <c r="W17" s="3"/>
      <c r="X17" s="3"/>
      <c r="Y17" s="3"/>
      <c r="Z17" s="3"/>
      <c r="AA17" s="3"/>
      <c r="AB17" s="3"/>
    </row>
    <row r="18" spans="1:28" s="13" customFormat="1" ht="13.9" thickBot="1">
      <c r="A18" s="25"/>
      <c r="B18" s="26"/>
      <c r="C18" s="30" t="s">
        <v>457</v>
      </c>
      <c r="D18" s="31" t="s">
        <v>458</v>
      </c>
      <c r="E18" s="31"/>
      <c r="F18" s="31"/>
      <c r="G18" s="31"/>
      <c r="H18" s="31"/>
      <c r="I18" s="31"/>
      <c r="J18" s="31"/>
      <c r="K18" s="31"/>
      <c r="L18" s="31"/>
      <c r="M18" s="3"/>
      <c r="N18" s="3"/>
      <c r="O18" s="3"/>
      <c r="P18" s="3"/>
      <c r="Q18" s="3"/>
      <c r="R18" s="3"/>
      <c r="S18" s="3"/>
      <c r="T18" s="3"/>
      <c r="U18" s="3"/>
      <c r="V18" s="3"/>
      <c r="W18" s="3"/>
      <c r="X18" s="3"/>
      <c r="Y18" s="3"/>
      <c r="Z18" s="3"/>
      <c r="AA18" s="3"/>
      <c r="AB18" s="3"/>
    </row>
    <row r="19" spans="1:28" s="13" customFormat="1" ht="13.9" thickBot="1">
      <c r="A19" s="25"/>
      <c r="B19" s="26"/>
      <c r="C19" s="3" t="s">
        <v>28</v>
      </c>
      <c r="D19" s="86" t="s">
        <v>459</v>
      </c>
      <c r="E19" s="3" t="s">
        <v>425</v>
      </c>
      <c r="F19" s="3"/>
      <c r="G19" s="3"/>
      <c r="H19" s="3"/>
      <c r="I19" s="85" t="s">
        <v>460</v>
      </c>
      <c r="J19" s="3" t="s">
        <v>427</v>
      </c>
      <c r="K19" s="3" t="s">
        <v>58</v>
      </c>
      <c r="L19" s="3"/>
      <c r="M19" s="3"/>
      <c r="N19" s="3"/>
      <c r="O19" s="3"/>
      <c r="P19" s="3"/>
      <c r="Q19" s="3"/>
      <c r="R19" s="3"/>
      <c r="S19" s="3"/>
      <c r="T19" s="3"/>
      <c r="U19" s="3"/>
      <c r="V19" s="3"/>
      <c r="W19" s="3"/>
      <c r="X19" s="3"/>
      <c r="Y19" s="3"/>
      <c r="Z19" s="3"/>
      <c r="AA19" s="3"/>
      <c r="AB19" s="3"/>
    </row>
    <row r="20" spans="1:28" s="13" customFormat="1" ht="13.9" thickBot="1">
      <c r="A20" s="25"/>
      <c r="B20" s="26"/>
      <c r="C20" s="30" t="s">
        <v>461</v>
      </c>
      <c r="D20" s="31" t="s">
        <v>462</v>
      </c>
      <c r="E20" s="31"/>
      <c r="F20" s="31"/>
      <c r="G20" s="31"/>
      <c r="H20" s="31"/>
      <c r="I20" s="31"/>
      <c r="J20" s="31"/>
      <c r="K20" s="31"/>
      <c r="L20" s="31"/>
      <c r="M20" s="3"/>
      <c r="N20" s="3"/>
      <c r="O20" s="3"/>
      <c r="P20" s="3"/>
      <c r="Q20" s="3"/>
      <c r="R20" s="3"/>
      <c r="S20" s="3"/>
      <c r="T20" s="3"/>
      <c r="U20" s="3"/>
      <c r="V20" s="3"/>
      <c r="W20" s="3"/>
      <c r="X20" s="3"/>
      <c r="Y20" s="3"/>
      <c r="Z20" s="3"/>
      <c r="AA20" s="3"/>
      <c r="AB20" s="3"/>
    </row>
    <row r="21" spans="1:28" s="13" customFormat="1" ht="13.9" thickBot="1">
      <c r="A21" s="25"/>
      <c r="B21" s="26"/>
      <c r="C21" s="3" t="s">
        <v>28</v>
      </c>
      <c r="D21" s="86" t="s">
        <v>463</v>
      </c>
      <c r="E21" s="3" t="s">
        <v>425</v>
      </c>
      <c r="F21" s="3"/>
      <c r="G21" s="3"/>
      <c r="H21" s="3"/>
      <c r="I21" s="85" t="s">
        <v>460</v>
      </c>
      <c r="J21" s="3" t="s">
        <v>427</v>
      </c>
      <c r="K21" s="3" t="s">
        <v>58</v>
      </c>
      <c r="L21" s="3"/>
      <c r="M21" s="3"/>
      <c r="N21" s="3"/>
      <c r="O21" s="3"/>
      <c r="P21" s="3"/>
      <c r="Q21" s="3"/>
      <c r="R21" s="3"/>
      <c r="S21" s="3"/>
      <c r="T21" s="3"/>
      <c r="U21" s="3"/>
      <c r="V21" s="3"/>
      <c r="W21" s="3"/>
      <c r="X21" s="3"/>
      <c r="Y21" s="3"/>
      <c r="Z21" s="3"/>
      <c r="AA21" s="3"/>
      <c r="AB21" s="3"/>
    </row>
    <row r="22" spans="1:28" s="13" customFormat="1" ht="13.9" thickBot="1">
      <c r="A22" s="25"/>
      <c r="B22" s="26"/>
      <c r="C22" s="30" t="s">
        <v>464</v>
      </c>
      <c r="D22" s="31" t="s">
        <v>465</v>
      </c>
      <c r="E22" s="31"/>
      <c r="F22" s="31"/>
      <c r="G22" s="31"/>
      <c r="H22" s="31"/>
      <c r="I22" s="31"/>
      <c r="J22" s="31"/>
      <c r="K22" s="31"/>
      <c r="L22" s="31"/>
      <c r="M22" s="3"/>
      <c r="N22" s="3"/>
      <c r="O22" s="3"/>
      <c r="P22" s="3"/>
      <c r="Q22" s="3"/>
      <c r="R22" s="3"/>
      <c r="S22" s="3"/>
      <c r="T22" s="3"/>
      <c r="U22" s="3"/>
      <c r="V22" s="3"/>
      <c r="W22" s="3"/>
      <c r="X22" s="3"/>
      <c r="Y22" s="3"/>
      <c r="Z22" s="3"/>
      <c r="AA22" s="3"/>
      <c r="AB22" s="3"/>
    </row>
    <row r="23" spans="1:28" s="13" customFormat="1" ht="13.9" thickBot="1">
      <c r="A23" s="25"/>
      <c r="B23" s="26"/>
      <c r="C23" s="3" t="s">
        <v>28</v>
      </c>
      <c r="D23" s="86" t="s">
        <v>466</v>
      </c>
      <c r="E23" s="3" t="s">
        <v>425</v>
      </c>
      <c r="F23" s="3"/>
      <c r="G23" s="3"/>
      <c r="H23" s="3"/>
      <c r="I23" s="85" t="s">
        <v>467</v>
      </c>
      <c r="J23" s="3" t="s">
        <v>136</v>
      </c>
      <c r="K23" s="3" t="s">
        <v>58</v>
      </c>
      <c r="L23" s="3"/>
      <c r="M23" s="3"/>
      <c r="N23" s="3"/>
      <c r="O23" s="3"/>
      <c r="P23" s="3"/>
      <c r="Q23" s="3"/>
      <c r="R23" s="3"/>
      <c r="S23" s="3"/>
      <c r="T23" s="3"/>
      <c r="U23" s="3"/>
      <c r="V23" s="3"/>
      <c r="W23" s="3"/>
      <c r="X23" s="3"/>
      <c r="Y23" s="3"/>
      <c r="Z23" s="3"/>
      <c r="AA23" s="3"/>
      <c r="AB23" s="3"/>
    </row>
    <row r="24" spans="1:28" s="13" customFormat="1" ht="27" thickBot="1">
      <c r="A24" s="25"/>
      <c r="B24" s="26"/>
      <c r="C24" s="3" t="s">
        <v>34</v>
      </c>
      <c r="D24" s="86" t="s">
        <v>468</v>
      </c>
      <c r="E24" s="3" t="s">
        <v>425</v>
      </c>
      <c r="F24" s="3"/>
      <c r="G24" s="3"/>
      <c r="H24" s="3"/>
      <c r="I24" s="85" t="s">
        <v>469</v>
      </c>
      <c r="J24" s="3" t="s">
        <v>136</v>
      </c>
      <c r="K24" s="3" t="s">
        <v>58</v>
      </c>
      <c r="L24" s="3"/>
      <c r="M24" s="3"/>
      <c r="N24" s="3"/>
      <c r="O24" s="3"/>
      <c r="P24" s="3"/>
      <c r="Q24" s="3"/>
      <c r="R24" s="3"/>
      <c r="S24" s="3"/>
      <c r="T24" s="3"/>
      <c r="U24" s="3"/>
      <c r="V24" s="3"/>
      <c r="W24" s="3"/>
      <c r="X24" s="3"/>
      <c r="Y24" s="3"/>
      <c r="Z24" s="3"/>
      <c r="AA24" s="3"/>
      <c r="AB24" s="3"/>
    </row>
    <row r="25" spans="1:28" s="13" customFormat="1" ht="13.9" thickBot="1">
      <c r="A25" s="25"/>
      <c r="B25" s="48"/>
      <c r="C25" s="32" t="s">
        <v>470</v>
      </c>
      <c r="D25" s="33" t="s">
        <v>471</v>
      </c>
      <c r="E25" s="31"/>
      <c r="F25" s="31"/>
      <c r="G25" s="31"/>
      <c r="H25" s="31"/>
      <c r="I25" s="31"/>
      <c r="J25" s="31"/>
      <c r="K25" s="31"/>
      <c r="L25" s="31"/>
      <c r="M25" s="3"/>
      <c r="N25" s="3"/>
      <c r="O25" s="3"/>
      <c r="P25" s="3"/>
      <c r="Q25" s="3"/>
      <c r="R25" s="3"/>
      <c r="S25" s="3"/>
      <c r="T25" s="3"/>
      <c r="U25" s="3"/>
      <c r="V25" s="3"/>
      <c r="W25" s="3"/>
      <c r="X25" s="3"/>
      <c r="Y25" s="3"/>
      <c r="Z25" s="3"/>
      <c r="AA25" s="3"/>
      <c r="AB25" s="3"/>
    </row>
    <row r="26" spans="1:28" s="13" customFormat="1" ht="27" thickBot="1">
      <c r="A26" s="25"/>
      <c r="B26" s="26"/>
      <c r="C26" s="3" t="s">
        <v>28</v>
      </c>
      <c r="D26" s="5" t="s">
        <v>472</v>
      </c>
      <c r="E26" s="3" t="s">
        <v>441</v>
      </c>
      <c r="F26" s="3"/>
      <c r="G26" s="3"/>
      <c r="H26" s="3"/>
      <c r="I26" s="85" t="s">
        <v>442</v>
      </c>
      <c r="J26" s="3" t="s">
        <v>443</v>
      </c>
      <c r="K26" s="3" t="s">
        <v>389</v>
      </c>
      <c r="L26" s="3"/>
      <c r="M26" s="3"/>
      <c r="N26" s="3"/>
      <c r="O26" s="3"/>
      <c r="P26" s="3"/>
      <c r="Q26" s="3"/>
      <c r="R26" s="3"/>
      <c r="S26" s="3"/>
      <c r="T26" s="3"/>
      <c r="U26" s="3"/>
      <c r="V26" s="3"/>
      <c r="W26" s="3"/>
      <c r="X26" s="3"/>
      <c r="Y26" s="3"/>
      <c r="Z26" s="3"/>
      <c r="AA26" s="3"/>
      <c r="AB26" s="3"/>
    </row>
    <row r="27" spans="1:28" s="13" customFormat="1" ht="13.9" thickBot="1">
      <c r="A27" s="25"/>
      <c r="B27" s="26"/>
      <c r="C27" s="3" t="s">
        <v>34</v>
      </c>
      <c r="D27" s="5" t="s">
        <v>473</v>
      </c>
      <c r="E27" s="3" t="s">
        <v>279</v>
      </c>
      <c r="F27" s="3"/>
      <c r="G27" s="3"/>
      <c r="H27" s="3"/>
      <c r="I27" s="85" t="s">
        <v>448</v>
      </c>
      <c r="J27" s="3" t="s">
        <v>449</v>
      </c>
      <c r="K27" s="3" t="s">
        <v>58</v>
      </c>
      <c r="L27" s="3"/>
      <c r="M27" s="3"/>
      <c r="N27" s="3"/>
      <c r="O27" s="3"/>
      <c r="P27" s="3"/>
      <c r="Q27" s="3"/>
      <c r="R27" s="3"/>
      <c r="S27" s="3"/>
      <c r="T27" s="3"/>
      <c r="U27" s="3"/>
      <c r="V27" s="3"/>
      <c r="W27" s="3"/>
      <c r="X27" s="3"/>
      <c r="Y27" s="3"/>
      <c r="Z27" s="3"/>
      <c r="AA27" s="3"/>
      <c r="AB27" s="3"/>
    </row>
    <row r="28" spans="1:28" s="13" customFormat="1" ht="13.9" thickBot="1">
      <c r="A28" s="25"/>
      <c r="B28" s="26"/>
      <c r="C28" s="3" t="s">
        <v>38</v>
      </c>
      <c r="D28" s="3" t="s">
        <v>474</v>
      </c>
      <c r="E28" s="3" t="s">
        <v>106</v>
      </c>
      <c r="F28" s="3"/>
      <c r="G28" s="3"/>
      <c r="H28" s="3"/>
      <c r="I28" s="85" t="s">
        <v>451</v>
      </c>
      <c r="J28" s="3" t="s">
        <v>136</v>
      </c>
      <c r="K28" s="3" t="s">
        <v>33</v>
      </c>
      <c r="L28" s="3"/>
      <c r="M28" s="3"/>
      <c r="N28" s="3"/>
      <c r="O28" s="3"/>
      <c r="P28" s="3"/>
      <c r="Q28" s="3"/>
      <c r="R28" s="3"/>
      <c r="S28" s="3"/>
      <c r="T28" s="3"/>
      <c r="U28" s="3"/>
      <c r="V28" s="3"/>
      <c r="W28" s="3"/>
      <c r="X28" s="3"/>
      <c r="Y28" s="3"/>
      <c r="Z28" s="3"/>
      <c r="AA28" s="3"/>
      <c r="AB28" s="3"/>
    </row>
    <row r="29" spans="1:28" s="13" customFormat="1" ht="13.9" thickBot="1">
      <c r="A29" s="25"/>
      <c r="B29" s="26"/>
      <c r="C29" s="3" t="s">
        <v>40</v>
      </c>
      <c r="D29" s="3" t="s">
        <v>475</v>
      </c>
      <c r="E29" s="3" t="s">
        <v>329</v>
      </c>
      <c r="F29" s="3"/>
      <c r="G29" s="3"/>
      <c r="H29" s="3"/>
      <c r="I29" s="3" t="s">
        <v>467</v>
      </c>
      <c r="J29" s="3" t="s">
        <v>476</v>
      </c>
      <c r="K29" s="3" t="s">
        <v>58</v>
      </c>
      <c r="L29" s="3"/>
      <c r="M29" s="3"/>
      <c r="N29" s="3"/>
      <c r="O29" s="3"/>
      <c r="P29" s="3"/>
      <c r="Q29" s="3"/>
      <c r="R29" s="3"/>
      <c r="S29" s="3"/>
      <c r="T29" s="3"/>
      <c r="U29" s="3"/>
      <c r="V29" s="3"/>
      <c r="W29" s="3"/>
      <c r="X29" s="3"/>
      <c r="Y29" s="3"/>
      <c r="Z29" s="3"/>
      <c r="AA29" s="3"/>
      <c r="AB29" s="3"/>
    </row>
    <row r="30" spans="1:28" s="13" customFormat="1" ht="13.9" thickBot="1">
      <c r="A30" s="25"/>
      <c r="B30" s="26"/>
      <c r="C30" s="3" t="s">
        <v>142</v>
      </c>
      <c r="D30" s="3" t="s">
        <v>477</v>
      </c>
      <c r="E30" s="3" t="s">
        <v>329</v>
      </c>
      <c r="F30" s="3"/>
      <c r="G30" s="3"/>
      <c r="H30" s="3"/>
      <c r="I30" s="3" t="s">
        <v>467</v>
      </c>
      <c r="J30" s="3" t="s">
        <v>476</v>
      </c>
      <c r="K30" s="3" t="s">
        <v>58</v>
      </c>
      <c r="L30" s="3"/>
      <c r="M30" s="3"/>
      <c r="N30" s="3"/>
      <c r="O30" s="3"/>
      <c r="P30" s="3"/>
      <c r="Q30" s="3"/>
      <c r="R30" s="3"/>
      <c r="S30" s="3"/>
      <c r="T30" s="3"/>
      <c r="U30" s="3"/>
      <c r="V30" s="3"/>
      <c r="W30" s="3"/>
      <c r="X30" s="3"/>
      <c r="Y30" s="3"/>
      <c r="Z30" s="3"/>
      <c r="AA30" s="3"/>
      <c r="AB30" s="3"/>
    </row>
    <row r="31" spans="1:28" ht="40.15" thickBot="1">
      <c r="A31" s="27"/>
      <c r="B31" s="28"/>
      <c r="C31" s="368"/>
      <c r="D31" s="368"/>
      <c r="E31" s="368"/>
      <c r="F31" s="368"/>
      <c r="G31" s="368"/>
      <c r="H31" s="368"/>
      <c r="I31" s="368"/>
      <c r="J31" s="368"/>
      <c r="K31" s="368"/>
      <c r="L31" s="368"/>
      <c r="M31" s="17" t="s">
        <v>478</v>
      </c>
      <c r="N31" s="17" t="s">
        <v>479</v>
      </c>
      <c r="O31" s="17" t="s">
        <v>480</v>
      </c>
      <c r="P31" s="17" t="s">
        <v>481</v>
      </c>
      <c r="Q31" s="17" t="s">
        <v>482</v>
      </c>
      <c r="R31" s="17" t="s">
        <v>483</v>
      </c>
      <c r="S31" s="17" t="s">
        <v>484</v>
      </c>
      <c r="T31" s="17" t="s">
        <v>485</v>
      </c>
      <c r="U31" s="17" t="s">
        <v>478</v>
      </c>
      <c r="V31" s="18" t="s">
        <v>479</v>
      </c>
      <c r="W31" s="17" t="s">
        <v>478</v>
      </c>
      <c r="X31" s="18" t="s">
        <v>479</v>
      </c>
      <c r="Y31" s="17" t="s">
        <v>478</v>
      </c>
      <c r="Z31" s="18" t="s">
        <v>479</v>
      </c>
      <c r="AA31" s="17" t="s">
        <v>478</v>
      </c>
      <c r="AB31" s="18" t="s">
        <v>479</v>
      </c>
    </row>
    <row r="32" spans="1:28" ht="12.6" thickTop="1">
      <c r="C32" s="6"/>
      <c r="D32" s="6"/>
      <c r="E32" s="6"/>
      <c r="F32" s="6"/>
      <c r="G32" s="6"/>
      <c r="H32" s="6"/>
      <c r="I32" s="6"/>
      <c r="J32" s="6"/>
      <c r="K32" s="6"/>
      <c r="L32" s="6"/>
      <c r="M32" s="6"/>
      <c r="N32" s="6"/>
      <c r="O32" s="6"/>
      <c r="P32" s="6"/>
      <c r="Q32" s="6"/>
      <c r="R32" s="6"/>
      <c r="S32" s="6"/>
      <c r="T32" s="6"/>
      <c r="U32" s="6"/>
      <c r="V32" s="6"/>
      <c r="W32" s="6"/>
      <c r="X32" s="6"/>
      <c r="Y32" s="6"/>
      <c r="Z32" s="6"/>
      <c r="AA32" s="6"/>
      <c r="AB32" s="6"/>
    </row>
    <row r="35" spans="3:3">
      <c r="C35" s="29"/>
    </row>
  </sheetData>
  <mergeCells count="17">
    <mergeCell ref="L1:L2"/>
    <mergeCell ref="C31:L31"/>
    <mergeCell ref="Y1:Z1"/>
    <mergeCell ref="AA1:AB1"/>
    <mergeCell ref="D3:H3"/>
    <mergeCell ref="D4:H4"/>
    <mergeCell ref="M1:N1"/>
    <mergeCell ref="O1:P1"/>
    <mergeCell ref="Q1:R1"/>
    <mergeCell ref="S1:T1"/>
    <mergeCell ref="U1:V1"/>
    <mergeCell ref="W1:X1"/>
    <mergeCell ref="A1:D1"/>
    <mergeCell ref="E1:H1"/>
    <mergeCell ref="I1:I2"/>
    <mergeCell ref="J1:J2"/>
    <mergeCell ref="K1:K2"/>
  </mergeCells>
  <conditionalFormatting sqref="K1:K4 K6:K8 K10:K15 K17 K19 K21 K23:K24 K26:K1048576">
    <cfRule type="containsText" dxfId="92" priority="1" operator="containsText" text="niet OK">
      <formula>NOT(ISERROR(SEARCH("niet OK",K1)))</formula>
    </cfRule>
    <cfRule type="containsText" dxfId="91" priority="2" operator="containsText" text="OK">
      <formula>NOT(ISERROR(SEARCH("OK",K1)))</formula>
    </cfRule>
    <cfRule type="containsText" dxfId="90" priority="3" operator="containsText" text="lopende">
      <formula>NOT(ISERROR(SEARCH("lopende",K1)))</formula>
    </cfRule>
  </conditionalFormatting>
  <conditionalFormatting sqref="K12">
    <cfRule type="containsText" dxfId="89" priority="5" operator="containsText" text="OK">
      <formula>NOT(ISERROR(SEARCH("OK",K12)))</formula>
    </cfRule>
    <cfRule type="colorScale" priority="6">
      <colorScale>
        <cfvo type="min"/>
        <cfvo type="percentile" val="50"/>
        <cfvo type="max"/>
        <color rgb="FFF8696B"/>
        <color rgb="FFFFEB84"/>
        <color rgb="FF63BE7B"/>
      </colorScale>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
  <sheetViews>
    <sheetView topLeftCell="A10" zoomScaleNormal="100" workbookViewId="0">
      <selection activeCell="D36" sqref="D36"/>
    </sheetView>
  </sheetViews>
  <sheetFormatPr defaultColWidth="8.85546875" defaultRowHeight="12"/>
  <cols>
    <col min="1" max="1" width="7" style="89" customWidth="1"/>
    <col min="2" max="2" width="9.28515625" style="89" customWidth="1"/>
    <col min="3" max="3" width="14.42578125" style="87" customWidth="1"/>
    <col min="4" max="4" width="79.7109375" style="87" customWidth="1"/>
    <col min="5" max="5" width="15" style="87" customWidth="1"/>
    <col min="6" max="7" width="5.7109375" style="87" customWidth="1"/>
    <col min="8" max="8" width="13.85546875" style="87" customWidth="1"/>
    <col min="9" max="10" width="11.7109375" style="87" customWidth="1"/>
    <col min="11" max="11" width="9.85546875" style="87" customWidth="1"/>
    <col min="12" max="13" width="8.85546875" style="87"/>
    <col min="14" max="14" width="30" style="87" customWidth="1"/>
    <col min="15" max="16384" width="8.85546875" style="87"/>
  </cols>
  <sheetData>
    <row r="1" spans="1:14" ht="60" customHeight="1" thickTop="1" thickBot="1">
      <c r="A1" s="374"/>
      <c r="B1" s="374"/>
      <c r="C1" s="374"/>
      <c r="D1" s="374"/>
      <c r="E1" s="334"/>
      <c r="F1" s="334"/>
      <c r="G1" s="335"/>
      <c r="H1" s="369" t="s">
        <v>2</v>
      </c>
      <c r="I1" s="346" t="s">
        <v>3</v>
      </c>
      <c r="J1" s="336" t="s">
        <v>4</v>
      </c>
      <c r="K1" s="334" t="s">
        <v>5</v>
      </c>
      <c r="L1" s="6"/>
      <c r="M1" s="6"/>
      <c r="N1" s="6"/>
    </row>
    <row r="2" spans="1:14" ht="13.15" thickBot="1">
      <c r="A2" s="19" t="s">
        <v>14</v>
      </c>
      <c r="B2" s="20" t="s">
        <v>15</v>
      </c>
      <c r="C2" s="9" t="s">
        <v>16</v>
      </c>
      <c r="D2" s="9" t="s">
        <v>17</v>
      </c>
      <c r="E2" s="71">
        <v>2022</v>
      </c>
      <c r="F2" s="71">
        <v>2023</v>
      </c>
      <c r="G2" s="10">
        <v>2024</v>
      </c>
      <c r="H2" s="337"/>
      <c r="I2" s="347"/>
      <c r="J2" s="337"/>
      <c r="K2" s="370"/>
      <c r="L2" s="6"/>
      <c r="M2" s="6"/>
      <c r="N2" s="6"/>
    </row>
    <row r="3" spans="1:14" ht="15.6" thickBot="1">
      <c r="A3" s="21" t="s">
        <v>237</v>
      </c>
      <c r="B3" s="22"/>
      <c r="C3" s="82"/>
      <c r="D3" s="331" t="s">
        <v>238</v>
      </c>
      <c r="E3" s="331"/>
      <c r="F3" s="331"/>
      <c r="G3" s="331"/>
      <c r="H3" s="14"/>
      <c r="I3" s="15"/>
      <c r="J3" s="15"/>
      <c r="K3" s="15"/>
      <c r="L3" s="6"/>
      <c r="M3" s="6"/>
      <c r="N3" s="6"/>
    </row>
    <row r="4" spans="1:14" ht="13.9" thickBot="1">
      <c r="A4" s="23"/>
      <c r="B4" s="24" t="s">
        <v>42</v>
      </c>
      <c r="C4" s="83"/>
      <c r="D4" s="332" t="s">
        <v>247</v>
      </c>
      <c r="E4" s="332"/>
      <c r="F4" s="332"/>
      <c r="G4" s="332"/>
      <c r="H4" s="3"/>
      <c r="I4" s="4"/>
      <c r="J4" s="4"/>
      <c r="K4" s="4"/>
      <c r="L4" s="6"/>
      <c r="M4" s="6"/>
      <c r="N4" s="6"/>
    </row>
    <row r="5" spans="1:14" ht="13.9" thickBot="1">
      <c r="A5" s="23"/>
      <c r="B5" s="47"/>
      <c r="C5" s="30" t="s">
        <v>422</v>
      </c>
      <c r="D5" s="31" t="s">
        <v>423</v>
      </c>
      <c r="E5" s="31"/>
      <c r="F5" s="31"/>
      <c r="G5" s="31"/>
      <c r="H5" s="31"/>
      <c r="I5" s="31"/>
      <c r="J5" s="31"/>
      <c r="K5" s="31"/>
      <c r="L5" s="6"/>
      <c r="M5" s="6"/>
      <c r="N5" s="6"/>
    </row>
    <row r="6" spans="1:14" ht="40.15" thickBot="1">
      <c r="A6" s="23"/>
      <c r="B6" s="47"/>
      <c r="C6" s="3" t="s">
        <v>28</v>
      </c>
      <c r="D6" s="5" t="s">
        <v>424</v>
      </c>
      <c r="E6" s="3" t="s">
        <v>425</v>
      </c>
      <c r="F6" s="3"/>
      <c r="G6" s="3"/>
      <c r="H6" s="3" t="s">
        <v>426</v>
      </c>
      <c r="I6" s="3" t="s">
        <v>427</v>
      </c>
      <c r="J6" s="3" t="s">
        <v>33</v>
      </c>
      <c r="K6" s="3"/>
      <c r="L6" s="6"/>
      <c r="M6" s="6"/>
      <c r="N6" s="6"/>
    </row>
    <row r="7" spans="1:14" ht="40.15" thickBot="1">
      <c r="A7" s="23"/>
      <c r="B7" s="47"/>
      <c r="C7" s="3" t="s">
        <v>34</v>
      </c>
      <c r="D7" s="72" t="s">
        <v>486</v>
      </c>
      <c r="E7" s="3" t="s">
        <v>425</v>
      </c>
      <c r="F7" s="3"/>
      <c r="G7" s="5"/>
      <c r="H7" s="3" t="s">
        <v>429</v>
      </c>
      <c r="I7" s="72" t="s">
        <v>430</v>
      </c>
      <c r="J7" s="3" t="s">
        <v>33</v>
      </c>
      <c r="K7" s="5"/>
      <c r="L7" s="6"/>
      <c r="M7" s="6"/>
      <c r="N7" s="6"/>
    </row>
    <row r="8" spans="1:14" ht="27" thickBot="1">
      <c r="A8" s="23"/>
      <c r="B8" s="47"/>
      <c r="C8" s="3" t="s">
        <v>38</v>
      </c>
      <c r="D8" s="5" t="s">
        <v>431</v>
      </c>
      <c r="E8" s="3" t="s">
        <v>432</v>
      </c>
      <c r="F8" s="3"/>
      <c r="G8" s="5"/>
      <c r="H8" s="3" t="s">
        <v>433</v>
      </c>
      <c r="I8" s="72" t="s">
        <v>430</v>
      </c>
      <c r="J8" s="3" t="s">
        <v>487</v>
      </c>
      <c r="K8" s="5"/>
      <c r="L8" s="6"/>
      <c r="M8" s="6"/>
      <c r="N8" s="6"/>
    </row>
    <row r="9" spans="1:14" ht="13.9" thickBot="1">
      <c r="A9" s="23"/>
      <c r="B9" s="48"/>
      <c r="C9" s="30" t="s">
        <v>434</v>
      </c>
      <c r="D9" s="31" t="s">
        <v>435</v>
      </c>
      <c r="E9" s="31"/>
      <c r="F9" s="31"/>
      <c r="G9" s="31"/>
      <c r="H9" s="31"/>
      <c r="I9" s="31"/>
      <c r="J9" s="31"/>
      <c r="K9" s="31"/>
      <c r="L9" s="6"/>
      <c r="M9" s="6"/>
      <c r="N9" s="6"/>
    </row>
    <row r="10" spans="1:14" s="88" customFormat="1" ht="27" thickBot="1">
      <c r="A10" s="25"/>
      <c r="B10" s="26"/>
      <c r="C10" s="3" t="s">
        <v>28</v>
      </c>
      <c r="D10" s="5" t="s">
        <v>488</v>
      </c>
      <c r="E10" s="3" t="s">
        <v>489</v>
      </c>
      <c r="F10" s="3"/>
      <c r="G10" s="3"/>
      <c r="H10" s="85" t="s">
        <v>438</v>
      </c>
      <c r="I10" s="3" t="s">
        <v>439</v>
      </c>
      <c r="J10" s="3" t="s">
        <v>33</v>
      </c>
      <c r="K10" s="3"/>
      <c r="L10" s="1"/>
      <c r="M10" s="1"/>
      <c r="N10" s="6"/>
    </row>
    <row r="11" spans="1:14" s="88" customFormat="1" ht="27" thickBot="1">
      <c r="A11" s="25"/>
      <c r="B11" s="26"/>
      <c r="C11" s="3" t="s">
        <v>34</v>
      </c>
      <c r="D11" s="5" t="s">
        <v>440</v>
      </c>
      <c r="E11" s="3" t="s">
        <v>441</v>
      </c>
      <c r="F11" s="3"/>
      <c r="G11" s="3"/>
      <c r="H11" s="85" t="s">
        <v>442</v>
      </c>
      <c r="I11" s="3" t="s">
        <v>443</v>
      </c>
      <c r="J11" s="3" t="s">
        <v>389</v>
      </c>
      <c r="K11" s="3"/>
      <c r="L11" s="1"/>
      <c r="M11" s="1"/>
      <c r="N11" s="1"/>
    </row>
    <row r="12" spans="1:14" s="88" customFormat="1" ht="13.9" thickBot="1">
      <c r="A12" s="25"/>
      <c r="B12" s="26"/>
      <c r="C12" s="3" t="s">
        <v>38</v>
      </c>
      <c r="D12" s="5" t="s">
        <v>490</v>
      </c>
      <c r="E12" s="3" t="s">
        <v>279</v>
      </c>
      <c r="F12" s="3"/>
      <c r="G12" s="3"/>
      <c r="H12" s="85" t="s">
        <v>451</v>
      </c>
      <c r="I12" s="3" t="s">
        <v>427</v>
      </c>
      <c r="J12" s="3" t="s">
        <v>33</v>
      </c>
      <c r="K12" s="3"/>
      <c r="L12" s="1"/>
      <c r="M12" s="1"/>
      <c r="N12" s="1"/>
    </row>
    <row r="13" spans="1:14" s="88" customFormat="1" ht="13.9" thickBot="1">
      <c r="A13" s="25"/>
      <c r="B13" s="26"/>
      <c r="C13" s="3" t="s">
        <v>40</v>
      </c>
      <c r="D13" s="1" t="s">
        <v>491</v>
      </c>
      <c r="E13" s="3" t="s">
        <v>106</v>
      </c>
      <c r="F13" s="3"/>
      <c r="G13" s="3"/>
      <c r="H13" s="85" t="s">
        <v>451</v>
      </c>
      <c r="I13" s="3" t="s">
        <v>427</v>
      </c>
      <c r="J13" s="3" t="s">
        <v>33</v>
      </c>
      <c r="K13" s="3"/>
      <c r="L13" s="1"/>
      <c r="M13" s="1"/>
      <c r="N13" s="1"/>
    </row>
    <row r="14" spans="1:14" s="88" customFormat="1" ht="13.9" thickBot="1">
      <c r="A14" s="25"/>
      <c r="B14" s="26"/>
      <c r="C14" s="3" t="s">
        <v>142</v>
      </c>
      <c r="D14" s="5" t="s">
        <v>492</v>
      </c>
      <c r="E14" s="3" t="s">
        <v>106</v>
      </c>
      <c r="F14" s="3"/>
      <c r="G14" s="3"/>
      <c r="H14" s="85" t="s">
        <v>493</v>
      </c>
      <c r="I14" s="3" t="s">
        <v>427</v>
      </c>
      <c r="J14" s="3" t="s">
        <v>33</v>
      </c>
      <c r="K14" s="3"/>
      <c r="L14" s="1"/>
      <c r="M14" s="1"/>
      <c r="N14" s="1"/>
    </row>
    <row r="15" spans="1:14" s="88" customFormat="1" ht="13.9" thickBot="1">
      <c r="A15" s="25"/>
      <c r="B15" s="26"/>
      <c r="C15" s="5" t="s">
        <v>177</v>
      </c>
      <c r="D15" s="5" t="s">
        <v>494</v>
      </c>
      <c r="E15" s="3" t="s">
        <v>279</v>
      </c>
      <c r="F15" s="3"/>
      <c r="G15" s="3"/>
      <c r="H15" s="3" t="s">
        <v>495</v>
      </c>
      <c r="I15" s="1" t="s">
        <v>427</v>
      </c>
      <c r="J15" s="3" t="s">
        <v>33</v>
      </c>
      <c r="K15" s="3"/>
      <c r="L15" s="1"/>
      <c r="M15" s="1"/>
      <c r="N15" s="1"/>
    </row>
    <row r="16" spans="1:14" s="88" customFormat="1" ht="13.9" thickBot="1">
      <c r="A16" s="25"/>
      <c r="B16" s="26"/>
      <c r="C16" s="30" t="s">
        <v>452</v>
      </c>
      <c r="D16" s="31" t="s">
        <v>453</v>
      </c>
      <c r="E16" s="31"/>
      <c r="F16" s="31"/>
      <c r="G16" s="31"/>
      <c r="H16" s="31"/>
      <c r="I16" s="31"/>
      <c r="J16" s="31"/>
      <c r="K16" s="31"/>
      <c r="L16" s="1"/>
      <c r="M16" s="1"/>
      <c r="N16" s="1"/>
    </row>
    <row r="17" spans="1:11" s="88" customFormat="1" ht="27" thickBot="1">
      <c r="A17" s="25"/>
      <c r="B17" s="26"/>
      <c r="C17" s="3" t="s">
        <v>28</v>
      </c>
      <c r="D17" s="86" t="s">
        <v>454</v>
      </c>
      <c r="E17" s="3" t="s">
        <v>425</v>
      </c>
      <c r="F17" s="3"/>
      <c r="G17" s="3"/>
      <c r="H17" s="85" t="s">
        <v>455</v>
      </c>
      <c r="I17" s="72" t="s">
        <v>456</v>
      </c>
      <c r="J17" s="3" t="s">
        <v>33</v>
      </c>
      <c r="K17" s="3"/>
    </row>
    <row r="18" spans="1:11" s="88" customFormat="1" ht="13.9" thickBot="1">
      <c r="A18" s="25"/>
      <c r="B18" s="26"/>
      <c r="C18" s="30" t="s">
        <v>457</v>
      </c>
      <c r="D18" s="31" t="s">
        <v>458</v>
      </c>
      <c r="E18" s="31"/>
      <c r="F18" s="31"/>
      <c r="G18" s="31"/>
      <c r="H18" s="31"/>
      <c r="I18" s="31"/>
      <c r="J18" s="31"/>
      <c r="K18" s="31"/>
    </row>
    <row r="19" spans="1:11" s="88" customFormat="1" ht="13.9" thickBot="1">
      <c r="A19" s="25"/>
      <c r="B19" s="26"/>
      <c r="C19" s="3" t="s">
        <v>28</v>
      </c>
      <c r="D19" s="86" t="s">
        <v>459</v>
      </c>
      <c r="E19" s="3" t="s">
        <v>425</v>
      </c>
      <c r="F19" s="3"/>
      <c r="G19" s="3"/>
      <c r="H19" s="85" t="s">
        <v>460</v>
      </c>
      <c r="I19" s="3" t="s">
        <v>427</v>
      </c>
      <c r="J19" s="3" t="s">
        <v>33</v>
      </c>
      <c r="K19" s="3"/>
    </row>
    <row r="20" spans="1:11" s="88" customFormat="1" ht="13.9" thickBot="1">
      <c r="A20" s="25"/>
      <c r="B20" s="26"/>
      <c r="C20" s="30" t="s">
        <v>461</v>
      </c>
      <c r="D20" s="31" t="s">
        <v>462</v>
      </c>
      <c r="E20" s="31"/>
      <c r="F20" s="31"/>
      <c r="G20" s="31"/>
      <c r="H20" s="31"/>
      <c r="I20" s="31"/>
      <c r="J20" s="31"/>
      <c r="K20" s="31"/>
    </row>
    <row r="21" spans="1:11" s="88" customFormat="1" ht="13.9" thickBot="1">
      <c r="A21" s="25"/>
      <c r="B21" s="26"/>
      <c r="C21" s="3" t="s">
        <v>28</v>
      </c>
      <c r="D21" s="86" t="s">
        <v>463</v>
      </c>
      <c r="E21" s="3" t="s">
        <v>425</v>
      </c>
      <c r="F21" s="3"/>
      <c r="G21" s="3"/>
      <c r="H21" s="85" t="s">
        <v>460</v>
      </c>
      <c r="I21" s="3" t="s">
        <v>427</v>
      </c>
      <c r="J21" s="3" t="s">
        <v>33</v>
      </c>
      <c r="K21" s="3"/>
    </row>
    <row r="22" spans="1:11" s="88" customFormat="1" ht="13.9" thickBot="1">
      <c r="A22" s="25"/>
      <c r="B22" s="26"/>
      <c r="C22" s="30" t="s">
        <v>464</v>
      </c>
      <c r="D22" s="31" t="s">
        <v>465</v>
      </c>
      <c r="E22" s="31"/>
      <c r="F22" s="31"/>
      <c r="G22" s="31"/>
      <c r="H22" s="31"/>
      <c r="I22" s="31"/>
      <c r="J22" s="31"/>
      <c r="K22" s="31"/>
    </row>
    <row r="23" spans="1:11" s="88" customFormat="1" ht="13.9" thickBot="1">
      <c r="A23" s="25"/>
      <c r="B23" s="26"/>
      <c r="C23" s="3" t="s">
        <v>28</v>
      </c>
      <c r="D23" s="86" t="s">
        <v>466</v>
      </c>
      <c r="E23" s="3" t="s">
        <v>425</v>
      </c>
      <c r="F23" s="3"/>
      <c r="G23" s="3"/>
      <c r="H23" s="85" t="s">
        <v>467</v>
      </c>
      <c r="I23" s="3" t="s">
        <v>136</v>
      </c>
      <c r="J23" s="3" t="s">
        <v>33</v>
      </c>
      <c r="K23" s="3"/>
    </row>
    <row r="24" spans="1:11" s="88" customFormat="1" ht="27" thickBot="1">
      <c r="A24" s="25"/>
      <c r="B24" s="26"/>
      <c r="C24" s="3" t="s">
        <v>34</v>
      </c>
      <c r="D24" s="86" t="s">
        <v>496</v>
      </c>
      <c r="E24" s="3" t="s">
        <v>425</v>
      </c>
      <c r="F24" s="3"/>
      <c r="G24" s="3"/>
      <c r="H24" s="85" t="s">
        <v>469</v>
      </c>
      <c r="I24" s="3" t="s">
        <v>136</v>
      </c>
      <c r="J24" s="3" t="s">
        <v>33</v>
      </c>
      <c r="K24" s="3"/>
    </row>
    <row r="25" spans="1:11" s="88" customFormat="1" ht="13.9" thickBot="1">
      <c r="A25" s="25"/>
      <c r="B25" s="48"/>
      <c r="C25" s="32" t="s">
        <v>470</v>
      </c>
      <c r="D25" s="33" t="s">
        <v>471</v>
      </c>
      <c r="E25" s="31"/>
      <c r="F25" s="31"/>
      <c r="G25" s="31"/>
      <c r="H25" s="31"/>
      <c r="I25" s="31"/>
      <c r="J25" s="31"/>
      <c r="K25" s="31"/>
    </row>
    <row r="26" spans="1:11" s="88" customFormat="1" ht="27" thickBot="1">
      <c r="A26" s="25"/>
      <c r="B26" s="26"/>
      <c r="C26" s="3" t="s">
        <v>28</v>
      </c>
      <c r="D26" s="5" t="s">
        <v>472</v>
      </c>
      <c r="E26" s="3" t="s">
        <v>441</v>
      </c>
      <c r="F26" s="3"/>
      <c r="G26" s="3"/>
      <c r="H26" s="85" t="s">
        <v>442</v>
      </c>
      <c r="I26" s="3" t="s">
        <v>443</v>
      </c>
      <c r="J26" s="3" t="s">
        <v>389</v>
      </c>
      <c r="K26" s="3"/>
    </row>
    <row r="27" spans="1:11" s="88" customFormat="1" ht="13.9" thickBot="1">
      <c r="A27" s="25"/>
      <c r="B27" s="26"/>
      <c r="C27" s="3" t="s">
        <v>34</v>
      </c>
      <c r="D27" s="5" t="s">
        <v>497</v>
      </c>
      <c r="E27" s="3" t="s">
        <v>279</v>
      </c>
      <c r="F27" s="3"/>
      <c r="G27" s="3"/>
      <c r="H27" s="85" t="s">
        <v>451</v>
      </c>
      <c r="I27" s="3" t="s">
        <v>427</v>
      </c>
      <c r="J27" s="3" t="s">
        <v>33</v>
      </c>
      <c r="K27" s="3"/>
    </row>
    <row r="28" spans="1:11" s="88" customFormat="1" ht="13.9" thickBot="1">
      <c r="A28" s="25"/>
      <c r="B28" s="26"/>
      <c r="C28" s="3" t="s">
        <v>38</v>
      </c>
      <c r="D28" s="1" t="s">
        <v>498</v>
      </c>
      <c r="E28" s="3" t="s">
        <v>106</v>
      </c>
      <c r="F28" s="3"/>
      <c r="G28" s="1"/>
      <c r="H28" s="85" t="s">
        <v>451</v>
      </c>
      <c r="I28" s="3" t="s">
        <v>427</v>
      </c>
      <c r="J28" s="3" t="s">
        <v>33</v>
      </c>
      <c r="K28" s="3"/>
    </row>
    <row r="29" spans="1:11" s="88" customFormat="1" ht="13.9" thickBot="1">
      <c r="A29" s="25"/>
      <c r="B29" s="26"/>
      <c r="C29" s="3" t="s">
        <v>40</v>
      </c>
      <c r="D29" s="5" t="s">
        <v>499</v>
      </c>
      <c r="E29" s="3" t="s">
        <v>106</v>
      </c>
      <c r="F29" s="3"/>
      <c r="G29" s="3"/>
      <c r="H29" s="85" t="s">
        <v>493</v>
      </c>
      <c r="I29" s="3" t="s">
        <v>427</v>
      </c>
      <c r="J29" s="3" t="s">
        <v>33</v>
      </c>
      <c r="K29" s="3"/>
    </row>
    <row r="30" spans="1:11" s="88" customFormat="1" ht="13.9" thickBot="1">
      <c r="A30" s="25"/>
      <c r="B30" s="26"/>
      <c r="C30" s="3" t="s">
        <v>142</v>
      </c>
      <c r="D30" s="5" t="s">
        <v>500</v>
      </c>
      <c r="E30" s="3" t="s">
        <v>279</v>
      </c>
      <c r="F30" s="3"/>
      <c r="G30" s="3"/>
      <c r="H30" s="3" t="s">
        <v>495</v>
      </c>
      <c r="I30" s="3" t="s">
        <v>427</v>
      </c>
      <c r="J30" s="3" t="s">
        <v>33</v>
      </c>
      <c r="K30" s="3"/>
    </row>
    <row r="31" spans="1:11" s="88" customFormat="1" ht="13.9" thickBot="1">
      <c r="A31" s="25"/>
      <c r="B31" s="26"/>
      <c r="C31" s="3" t="s">
        <v>177</v>
      </c>
      <c r="D31" s="3" t="s">
        <v>501</v>
      </c>
      <c r="E31" s="3" t="s">
        <v>329</v>
      </c>
      <c r="F31" s="3"/>
      <c r="G31" s="3"/>
      <c r="H31" s="3" t="s">
        <v>433</v>
      </c>
      <c r="I31" s="3" t="s">
        <v>476</v>
      </c>
      <c r="J31" s="3" t="s">
        <v>33</v>
      </c>
      <c r="K31" s="3"/>
    </row>
    <row r="32" spans="1:11" s="88" customFormat="1" ht="13.9" thickBot="1">
      <c r="A32" s="25"/>
      <c r="B32" s="26"/>
      <c r="C32" s="3" t="s">
        <v>179</v>
      </c>
      <c r="D32" s="3" t="s">
        <v>502</v>
      </c>
      <c r="E32" s="3" t="s">
        <v>329</v>
      </c>
      <c r="F32" s="3"/>
      <c r="G32" s="3"/>
      <c r="H32" s="3" t="s">
        <v>433</v>
      </c>
      <c r="I32" s="3" t="s">
        <v>476</v>
      </c>
      <c r="J32" s="3" t="s">
        <v>33</v>
      </c>
      <c r="K32" s="3"/>
    </row>
    <row r="33" spans="1:11" ht="13.9" thickBot="1">
      <c r="A33" s="27"/>
      <c r="B33" s="28"/>
      <c r="C33" s="371"/>
      <c r="D33" s="372"/>
      <c r="E33" s="372"/>
      <c r="F33" s="372"/>
      <c r="G33" s="372"/>
      <c r="H33" s="372"/>
      <c r="I33" s="372"/>
      <c r="J33" s="372"/>
      <c r="K33" s="373"/>
    </row>
    <row r="34" spans="1:11" ht="12.6" thickTop="1">
      <c r="A34" s="29"/>
      <c r="B34" s="29"/>
      <c r="C34" s="6"/>
      <c r="D34" s="6"/>
      <c r="E34" s="6"/>
      <c r="F34" s="6"/>
      <c r="G34" s="6"/>
      <c r="H34" s="6"/>
      <c r="I34" s="6"/>
      <c r="J34" s="6"/>
      <c r="K34" s="6"/>
    </row>
    <row r="37" spans="1:11">
      <c r="A37" s="29"/>
      <c r="B37" s="29"/>
      <c r="C37" s="29"/>
      <c r="D37" s="6"/>
      <c r="E37" s="6"/>
      <c r="F37" s="6"/>
      <c r="G37" s="6"/>
      <c r="H37" s="6"/>
      <c r="I37" s="6"/>
      <c r="J37" s="6"/>
      <c r="K37" s="6"/>
    </row>
  </sheetData>
  <autoFilter ref="A1:K33" xr:uid="{00000000-0001-0000-0200-000000000000}">
    <filterColumn colId="0" showButton="0"/>
    <filterColumn colId="1" showButton="0"/>
    <filterColumn colId="2" showButton="0"/>
    <filterColumn colId="4" showButton="0"/>
    <filterColumn colId="5" showButton="0"/>
  </autoFilter>
  <mergeCells count="9">
    <mergeCell ref="C33:K33"/>
    <mergeCell ref="A1:D1"/>
    <mergeCell ref="E1:G1"/>
    <mergeCell ref="H1:H2"/>
    <mergeCell ref="I1:I2"/>
    <mergeCell ref="J1:J2"/>
    <mergeCell ref="K1:K2"/>
    <mergeCell ref="D3:G3"/>
    <mergeCell ref="D4:G4"/>
  </mergeCells>
  <conditionalFormatting sqref="J1:J4 J6:J8 J10:J15 J17 J19 J21 J23:J24 J26:J1048576">
    <cfRule type="containsText" dxfId="88" priority="8" operator="containsText" text="OK">
      <formula>NOT(ISERROR(SEARCH("OK",J1)))</formula>
    </cfRule>
    <cfRule type="containsText" dxfId="87" priority="9" operator="containsText" text="lopende">
      <formula>NOT(ISERROR(SEARCH("lopende",J1)))</formula>
    </cfRule>
  </conditionalFormatting>
  <conditionalFormatting sqref="J1:J1048576">
    <cfRule type="cellIs" dxfId="86" priority="5" operator="equal">
      <formula>"lopend"</formula>
    </cfRule>
  </conditionalFormatting>
  <conditionalFormatting sqref="J12:J13">
    <cfRule type="cellIs" dxfId="85" priority="3" operator="equal">
      <formula>"lopend"</formula>
    </cfRule>
    <cfRule type="containsText" dxfId="84" priority="11" operator="containsText" text="OK">
      <formula>NOT(ISERROR(SEARCH("OK",J12)))</formula>
    </cfRule>
    <cfRule type="colorScale" priority="12">
      <colorScale>
        <cfvo type="min"/>
        <cfvo type="percentile" val="50"/>
        <cfvo type="max"/>
        <color rgb="FFF8696B"/>
        <color rgb="FFFFEB84"/>
        <color rgb="FF63BE7B"/>
      </colorScale>
    </cfRule>
  </conditionalFormatting>
  <conditionalFormatting sqref="J15">
    <cfRule type="cellIs" dxfId="83" priority="2" operator="equal">
      <formula>"lopend"</formula>
    </cfRule>
  </conditionalFormatting>
  <conditionalFormatting sqref="J17 J1:J4 J6:J8 J10:J15 J19 J21 J23:J24 J26:J1048576">
    <cfRule type="containsText" dxfId="82" priority="7" operator="containsText" text="niet OK">
      <formula>NOT(ISERROR(SEARCH("niet OK",J1)))</formula>
    </cfRule>
  </conditionalFormatting>
  <conditionalFormatting sqref="J17">
    <cfRule type="cellIs" dxfId="81" priority="6" operator="equal">
      <formula>"lopend"</formula>
    </cfRule>
  </conditionalFormatting>
  <conditionalFormatting sqref="J27:J28">
    <cfRule type="cellIs" dxfId="80" priority="4" operator="equal">
      <formula>"lopend"</formula>
    </cfRule>
  </conditionalFormatting>
  <conditionalFormatting sqref="J30">
    <cfRule type="cellIs" dxfId="79" priority="1" operator="equal">
      <formula>"lopend"</formula>
    </cfRule>
  </conditionalFormatting>
  <pageMargins left="0.7" right="0.7" top="0.75" bottom="0.75" header="0.3" footer="0.3"/>
  <pageSetup paperSize="9" scale="71" orientation="portrait"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4349-AB62-4BDD-9AC3-A91998EED134}">
  <sheetPr>
    <pageSetUpPr fitToPage="1"/>
  </sheetPr>
  <dimension ref="A1:M33"/>
  <sheetViews>
    <sheetView zoomScaleNormal="100" workbookViewId="0">
      <selection activeCell="I11" sqref="I11"/>
    </sheetView>
  </sheetViews>
  <sheetFormatPr defaultColWidth="8.85546875" defaultRowHeight="12"/>
  <cols>
    <col min="1" max="1" width="7" style="89" customWidth="1"/>
    <col min="2" max="2" width="9.28515625" style="89" customWidth="1"/>
    <col min="3" max="3" width="14.42578125" style="87" customWidth="1"/>
    <col min="4" max="4" width="96.42578125" style="87" bestFit="1" customWidth="1"/>
    <col min="5" max="5" width="15" style="87" customWidth="1"/>
    <col min="6" max="6" width="5.7109375" style="87" customWidth="1"/>
    <col min="7" max="7" width="26" style="87" customWidth="1"/>
    <col min="8" max="9" width="11.7109375" style="87" customWidth="1"/>
    <col min="10" max="10" width="9.85546875" style="87" customWidth="1"/>
    <col min="11" max="12" width="8.85546875" style="87"/>
    <col min="13" max="13" width="30" style="87" customWidth="1"/>
    <col min="14" max="16384" width="8.85546875" style="87"/>
  </cols>
  <sheetData>
    <row r="1" spans="1:13" ht="60" customHeight="1" thickTop="1" thickBot="1">
      <c r="A1" s="374"/>
      <c r="B1" s="374"/>
      <c r="C1" s="374"/>
      <c r="D1" s="374"/>
      <c r="E1" s="334"/>
      <c r="F1" s="335"/>
      <c r="G1" s="369" t="s">
        <v>2</v>
      </c>
      <c r="H1" s="346" t="s">
        <v>3</v>
      </c>
      <c r="I1" s="336" t="s">
        <v>4</v>
      </c>
      <c r="J1" s="334" t="s">
        <v>5</v>
      </c>
      <c r="K1" s="6"/>
      <c r="L1" s="6"/>
      <c r="M1" s="6"/>
    </row>
    <row r="2" spans="1:13" ht="13.15" thickBot="1">
      <c r="A2" s="19" t="s">
        <v>14</v>
      </c>
      <c r="B2" s="20" t="s">
        <v>15</v>
      </c>
      <c r="C2" s="9" t="s">
        <v>16</v>
      </c>
      <c r="D2" s="9" t="s">
        <v>17</v>
      </c>
      <c r="E2" s="71">
        <v>2023</v>
      </c>
      <c r="F2" s="10">
        <v>2024</v>
      </c>
      <c r="G2" s="337"/>
      <c r="H2" s="347"/>
      <c r="I2" s="337"/>
      <c r="J2" s="370"/>
      <c r="K2" s="6"/>
      <c r="L2" s="6"/>
      <c r="M2" s="6"/>
    </row>
    <row r="3" spans="1:13" ht="42" customHeight="1" thickBot="1">
      <c r="A3" s="21" t="s">
        <v>237</v>
      </c>
      <c r="B3" s="22"/>
      <c r="C3" s="82"/>
      <c r="D3" s="331" t="s">
        <v>238</v>
      </c>
      <c r="E3" s="331"/>
      <c r="F3" s="331"/>
      <c r="G3" s="14"/>
      <c r="H3" s="15"/>
      <c r="I3" s="15"/>
      <c r="J3" s="15"/>
      <c r="K3" s="6"/>
      <c r="L3" s="6"/>
      <c r="M3" s="6"/>
    </row>
    <row r="4" spans="1:13" ht="40.5" customHeight="1" thickBot="1">
      <c r="A4" s="23"/>
      <c r="B4" s="24" t="s">
        <v>42</v>
      </c>
      <c r="C4" s="83"/>
      <c r="D4" s="332" t="s">
        <v>247</v>
      </c>
      <c r="E4" s="332"/>
      <c r="F4" s="332"/>
      <c r="G4" s="3"/>
      <c r="H4" s="4"/>
      <c r="I4" s="4"/>
      <c r="J4" s="4"/>
      <c r="K4" s="6"/>
      <c r="L4" s="6"/>
      <c r="M4" s="6"/>
    </row>
    <row r="5" spans="1:13" s="88" customFormat="1" ht="13.9" thickBot="1">
      <c r="A5" s="25"/>
      <c r="B5" s="26"/>
      <c r="C5" s="30" t="s">
        <v>422</v>
      </c>
      <c r="D5" s="31" t="s">
        <v>462</v>
      </c>
      <c r="E5" s="31"/>
      <c r="F5" s="31"/>
      <c r="G5" s="31"/>
      <c r="H5" s="31"/>
      <c r="I5" s="31"/>
      <c r="J5" s="31"/>
      <c r="K5" s="1"/>
      <c r="L5" s="1"/>
      <c r="M5" s="1"/>
    </row>
    <row r="6" spans="1:13" s="88" customFormat="1" ht="13.9" thickBot="1">
      <c r="A6" s="25"/>
      <c r="B6" s="26"/>
      <c r="C6" s="3" t="s">
        <v>28</v>
      </c>
      <c r="D6" s="86" t="s">
        <v>463</v>
      </c>
      <c r="E6" s="3" t="s">
        <v>425</v>
      </c>
      <c r="F6" s="3"/>
      <c r="G6" s="85" t="s">
        <v>460</v>
      </c>
      <c r="H6" s="3" t="s">
        <v>427</v>
      </c>
      <c r="I6" s="3" t="s">
        <v>33</v>
      </c>
      <c r="J6" s="3"/>
      <c r="K6" s="1"/>
      <c r="L6" s="1"/>
      <c r="M6" s="1"/>
    </row>
    <row r="7" spans="1:13" ht="13.9" thickBot="1">
      <c r="A7" s="23"/>
      <c r="B7" s="47"/>
      <c r="C7" s="30" t="s">
        <v>434</v>
      </c>
      <c r="D7" s="31" t="s">
        <v>423</v>
      </c>
      <c r="E7" s="31"/>
      <c r="F7" s="31"/>
      <c r="G7" s="31"/>
      <c r="H7" s="31"/>
      <c r="I7" s="31"/>
      <c r="J7" s="31"/>
      <c r="K7" s="6"/>
      <c r="L7" s="6"/>
      <c r="M7" s="6"/>
    </row>
    <row r="8" spans="1:13" ht="27" thickBot="1">
      <c r="A8" s="23"/>
      <c r="B8" s="47"/>
      <c r="C8" s="3" t="s">
        <v>28</v>
      </c>
      <c r="D8" s="5" t="s">
        <v>503</v>
      </c>
      <c r="E8" s="3" t="s">
        <v>425</v>
      </c>
      <c r="F8" s="3"/>
      <c r="G8" s="3" t="s">
        <v>504</v>
      </c>
      <c r="H8" s="3" t="s">
        <v>427</v>
      </c>
      <c r="I8" s="3" t="s">
        <v>33</v>
      </c>
      <c r="J8" s="3"/>
      <c r="K8" s="6"/>
      <c r="L8" s="6"/>
      <c r="M8" s="6"/>
    </row>
    <row r="9" spans="1:13" ht="13.9" thickBot="1">
      <c r="A9" s="23"/>
      <c r="B9" s="47"/>
      <c r="C9" s="3" t="s">
        <v>34</v>
      </c>
      <c r="D9" s="72" t="s">
        <v>505</v>
      </c>
      <c r="E9" s="3" t="s">
        <v>425</v>
      </c>
      <c r="F9" s="5"/>
      <c r="G9" s="3" t="s">
        <v>506</v>
      </c>
      <c r="H9" s="3" t="s">
        <v>427</v>
      </c>
      <c r="I9" s="3" t="s">
        <v>33</v>
      </c>
      <c r="J9" s="5"/>
      <c r="K9" s="6"/>
      <c r="L9" s="6"/>
      <c r="M9" s="6"/>
    </row>
    <row r="10" spans="1:13" ht="13.9" thickBot="1">
      <c r="A10" s="23"/>
      <c r="B10" s="47"/>
      <c r="C10" s="3" t="s">
        <v>38</v>
      </c>
      <c r="D10" s="72" t="s">
        <v>507</v>
      </c>
      <c r="E10" s="3" t="s">
        <v>425</v>
      </c>
      <c r="F10" s="5"/>
      <c r="G10" s="3" t="s">
        <v>508</v>
      </c>
      <c r="H10" s="3" t="s">
        <v>427</v>
      </c>
      <c r="I10" s="3" t="s">
        <v>33</v>
      </c>
      <c r="J10" s="5"/>
      <c r="K10" s="6"/>
      <c r="L10" s="6"/>
      <c r="M10" s="6"/>
    </row>
    <row r="11" spans="1:13" ht="27" thickBot="1">
      <c r="A11" s="23"/>
      <c r="B11" s="47"/>
      <c r="C11" s="3" t="s">
        <v>40</v>
      </c>
      <c r="D11" s="5" t="s">
        <v>431</v>
      </c>
      <c r="E11" s="3" t="s">
        <v>333</v>
      </c>
      <c r="F11" s="5"/>
      <c r="G11" s="3" t="s">
        <v>433</v>
      </c>
      <c r="H11" s="72" t="s">
        <v>456</v>
      </c>
      <c r="I11" s="3" t="s">
        <v>399</v>
      </c>
      <c r="J11" s="5"/>
      <c r="K11" s="6"/>
      <c r="L11" s="6"/>
      <c r="M11" s="6"/>
    </row>
    <row r="12" spans="1:13" ht="13.9" thickBot="1">
      <c r="A12" s="23"/>
      <c r="B12" s="47"/>
      <c r="C12" s="30" t="s">
        <v>452</v>
      </c>
      <c r="D12" s="31" t="s">
        <v>458</v>
      </c>
      <c r="E12" s="31"/>
      <c r="F12" s="31"/>
      <c r="G12" s="31"/>
      <c r="H12" s="31"/>
      <c r="I12" s="31"/>
      <c r="J12" s="31"/>
      <c r="K12" s="6"/>
      <c r="L12" s="6"/>
      <c r="M12" s="6"/>
    </row>
    <row r="13" spans="1:13" ht="13.9" thickBot="1">
      <c r="A13" s="23"/>
      <c r="B13" s="47"/>
      <c r="C13" s="3" t="s">
        <v>28</v>
      </c>
      <c r="D13" s="86" t="s">
        <v>459</v>
      </c>
      <c r="E13" s="3" t="s">
        <v>425</v>
      </c>
      <c r="F13" s="3"/>
      <c r="G13" s="85" t="s">
        <v>460</v>
      </c>
      <c r="H13" s="3" t="s">
        <v>427</v>
      </c>
      <c r="I13" s="3" t="s">
        <v>33</v>
      </c>
      <c r="J13" s="3"/>
      <c r="K13" s="6"/>
      <c r="L13" s="6"/>
      <c r="M13" s="6"/>
    </row>
    <row r="14" spans="1:13" ht="13.9" thickBot="1">
      <c r="A14" s="23"/>
      <c r="B14" s="47"/>
      <c r="C14" s="30" t="s">
        <v>457</v>
      </c>
      <c r="D14" s="31" t="s">
        <v>453</v>
      </c>
      <c r="E14" s="31"/>
      <c r="F14" s="31"/>
      <c r="G14" s="31"/>
      <c r="H14" s="31"/>
      <c r="I14" s="31"/>
      <c r="J14" s="31"/>
      <c r="K14" s="6"/>
      <c r="L14" s="6"/>
      <c r="M14" s="6"/>
    </row>
    <row r="15" spans="1:13" ht="27" thickBot="1">
      <c r="A15" s="23"/>
      <c r="B15" s="47"/>
      <c r="C15" s="3" t="s">
        <v>28</v>
      </c>
      <c r="D15" s="86" t="s">
        <v>454</v>
      </c>
      <c r="E15" s="3" t="s">
        <v>425</v>
      </c>
      <c r="F15" s="3"/>
      <c r="G15" s="85" t="s">
        <v>455</v>
      </c>
      <c r="H15" s="72" t="s">
        <v>456</v>
      </c>
      <c r="I15" s="3" t="s">
        <v>33</v>
      </c>
      <c r="J15" s="3"/>
      <c r="K15" s="6"/>
      <c r="L15" s="6"/>
      <c r="M15" s="6"/>
    </row>
    <row r="16" spans="1:13" ht="13.9" thickBot="1">
      <c r="A16" s="23"/>
      <c r="B16" s="47"/>
      <c r="C16" s="30" t="s">
        <v>461</v>
      </c>
      <c r="D16" s="31" t="s">
        <v>465</v>
      </c>
      <c r="E16" s="31"/>
      <c r="F16" s="31"/>
      <c r="G16" s="31"/>
      <c r="H16" s="31"/>
      <c r="I16" s="31"/>
      <c r="J16" s="31"/>
      <c r="K16" s="6"/>
      <c r="L16" s="6"/>
      <c r="M16" s="6"/>
    </row>
    <row r="17" spans="1:13" ht="13.9" thickBot="1">
      <c r="A17" s="23"/>
      <c r="B17" s="47"/>
      <c r="C17" s="3" t="s">
        <v>28</v>
      </c>
      <c r="D17" s="86" t="s">
        <v>466</v>
      </c>
      <c r="E17" s="3" t="s">
        <v>425</v>
      </c>
      <c r="F17" s="3"/>
      <c r="G17" s="85" t="s">
        <v>467</v>
      </c>
      <c r="H17" s="3" t="s">
        <v>136</v>
      </c>
      <c r="I17" s="3" t="s">
        <v>33</v>
      </c>
      <c r="J17" s="3"/>
      <c r="K17" s="6"/>
      <c r="L17" s="6"/>
      <c r="M17" s="6"/>
    </row>
    <row r="18" spans="1:13" ht="13.9" thickBot="1">
      <c r="A18" s="23"/>
      <c r="B18" s="47"/>
      <c r="C18" s="3" t="s">
        <v>34</v>
      </c>
      <c r="D18" s="86" t="s">
        <v>509</v>
      </c>
      <c r="E18" s="3" t="s">
        <v>425</v>
      </c>
      <c r="F18" s="3"/>
      <c r="G18" s="85" t="s">
        <v>469</v>
      </c>
      <c r="H18" s="3" t="s">
        <v>136</v>
      </c>
      <c r="I18" s="3" t="s">
        <v>33</v>
      </c>
      <c r="J18" s="3"/>
      <c r="K18" s="6"/>
      <c r="L18" s="6"/>
      <c r="M18" s="6"/>
    </row>
    <row r="19" spans="1:13" ht="22.5" customHeight="1" thickBot="1">
      <c r="A19" s="23"/>
      <c r="B19" s="48"/>
      <c r="C19" s="30" t="s">
        <v>464</v>
      </c>
      <c r="D19" s="31" t="s">
        <v>510</v>
      </c>
      <c r="E19" s="31"/>
      <c r="F19" s="31"/>
      <c r="G19" s="31"/>
      <c r="H19" s="31"/>
      <c r="I19" s="31"/>
      <c r="J19" s="31"/>
      <c r="K19" s="6"/>
      <c r="L19" s="6"/>
      <c r="M19" s="6"/>
    </row>
    <row r="20" spans="1:13" ht="20.25" customHeight="1" thickBot="1">
      <c r="A20" s="23"/>
      <c r="B20" s="48"/>
      <c r="C20" s="124"/>
      <c r="D20" s="123" t="s">
        <v>511</v>
      </c>
      <c r="E20" s="123"/>
      <c r="F20" s="123"/>
      <c r="G20" s="123"/>
      <c r="H20" s="123"/>
      <c r="I20" s="123"/>
      <c r="J20" s="123"/>
      <c r="K20" s="6"/>
      <c r="L20" s="6"/>
      <c r="M20" s="6"/>
    </row>
    <row r="21" spans="1:13" s="88" customFormat="1" ht="27" thickBot="1">
      <c r="A21" s="25"/>
      <c r="B21" s="26"/>
      <c r="C21" s="3" t="s">
        <v>28</v>
      </c>
      <c r="D21" s="5" t="s">
        <v>512</v>
      </c>
      <c r="E21" s="3" t="s">
        <v>489</v>
      </c>
      <c r="F21" s="3"/>
      <c r="G21" s="85" t="s">
        <v>438</v>
      </c>
      <c r="H21" s="3" t="s">
        <v>513</v>
      </c>
      <c r="I21" s="3" t="s">
        <v>33</v>
      </c>
      <c r="J21" s="3"/>
      <c r="K21" s="1"/>
      <c r="L21" s="1"/>
      <c r="M21" s="6"/>
    </row>
    <row r="22" spans="1:13" s="88" customFormat="1" ht="13.9" thickBot="1">
      <c r="A22" s="25"/>
      <c r="B22" s="26"/>
      <c r="C22" s="3" t="s">
        <v>34</v>
      </c>
      <c r="D22" s="5" t="s">
        <v>514</v>
      </c>
      <c r="E22" s="3" t="s">
        <v>425</v>
      </c>
      <c r="F22" s="5"/>
      <c r="G22" s="3" t="s">
        <v>515</v>
      </c>
      <c r="H22" s="3" t="s">
        <v>427</v>
      </c>
      <c r="I22" s="3" t="s">
        <v>33</v>
      </c>
      <c r="J22" s="3"/>
      <c r="K22" s="1"/>
      <c r="L22" s="1"/>
      <c r="M22" s="6"/>
    </row>
    <row r="23" spans="1:13" s="88" customFormat="1" ht="13.9" thickBot="1">
      <c r="A23" s="25"/>
      <c r="B23" s="26"/>
      <c r="C23" s="3" t="s">
        <v>38</v>
      </c>
      <c r="D23" s="5" t="s">
        <v>516</v>
      </c>
      <c r="E23" s="3" t="s">
        <v>279</v>
      </c>
      <c r="F23" s="3"/>
      <c r="G23" s="85" t="s">
        <v>451</v>
      </c>
      <c r="H23" s="3" t="s">
        <v>427</v>
      </c>
      <c r="I23" s="3" t="s">
        <v>33</v>
      </c>
      <c r="J23" s="3"/>
      <c r="K23" s="1"/>
      <c r="L23" s="1"/>
      <c r="M23" s="1"/>
    </row>
    <row r="24" spans="1:13" s="88" customFormat="1" ht="13.9" thickBot="1">
      <c r="A24" s="25"/>
      <c r="B24" s="26"/>
      <c r="C24" s="3" t="s">
        <v>40</v>
      </c>
      <c r="D24" s="122" t="s">
        <v>517</v>
      </c>
      <c r="E24" s="3" t="s">
        <v>100</v>
      </c>
      <c r="F24" s="3"/>
      <c r="G24" s="3" t="s">
        <v>518</v>
      </c>
      <c r="H24" s="3" t="s">
        <v>519</v>
      </c>
      <c r="I24" s="3" t="s">
        <v>399</v>
      </c>
      <c r="J24" s="3"/>
      <c r="K24" s="1"/>
      <c r="L24" s="1"/>
      <c r="M24" s="1"/>
    </row>
    <row r="25" spans="1:13" s="88" customFormat="1" ht="13.9" thickBot="1">
      <c r="A25" s="25"/>
      <c r="B25" s="26"/>
      <c r="C25" s="3" t="s">
        <v>142</v>
      </c>
      <c r="D25" s="5" t="s">
        <v>492</v>
      </c>
      <c r="E25" s="3" t="s">
        <v>106</v>
      </c>
      <c r="F25" s="3"/>
      <c r="G25" s="85" t="s">
        <v>493</v>
      </c>
      <c r="H25" s="3" t="s">
        <v>427</v>
      </c>
      <c r="I25" s="3" t="s">
        <v>520</v>
      </c>
      <c r="J25" s="3"/>
      <c r="K25" s="1"/>
      <c r="L25" s="1"/>
      <c r="M25" s="1"/>
    </row>
    <row r="26" spans="1:13" s="88" customFormat="1" ht="23.25" customHeight="1" thickBot="1">
      <c r="A26" s="120"/>
      <c r="B26" s="121"/>
      <c r="C26" s="3"/>
      <c r="D26" s="123" t="s">
        <v>521</v>
      </c>
      <c r="E26" s="123"/>
      <c r="F26" s="123"/>
      <c r="G26" s="123"/>
      <c r="H26" s="123"/>
      <c r="I26" s="123"/>
      <c r="J26" s="123"/>
      <c r="K26" s="1"/>
      <c r="L26" s="1"/>
      <c r="M26" s="1"/>
    </row>
    <row r="27" spans="1:13" s="88" customFormat="1" ht="13.9" thickBot="1">
      <c r="A27" s="120"/>
      <c r="B27" s="121"/>
      <c r="C27" s="3" t="s">
        <v>177</v>
      </c>
      <c r="D27" s="1" t="s">
        <v>522</v>
      </c>
      <c r="E27" s="3" t="s">
        <v>425</v>
      </c>
      <c r="F27" s="3"/>
      <c r="G27" s="85" t="s">
        <v>451</v>
      </c>
      <c r="H27" s="3" t="s">
        <v>427</v>
      </c>
      <c r="I27" s="3" t="s">
        <v>33</v>
      </c>
      <c r="J27" s="3"/>
      <c r="K27" s="1"/>
      <c r="L27" s="1"/>
      <c r="M27" s="1"/>
    </row>
    <row r="28" spans="1:13" s="88" customFormat="1" ht="13.9" thickBot="1">
      <c r="A28" s="25"/>
      <c r="B28" s="26"/>
      <c r="C28" s="3" t="s">
        <v>179</v>
      </c>
      <c r="D28" s="3" t="s">
        <v>523</v>
      </c>
      <c r="E28" s="3" t="s">
        <v>279</v>
      </c>
      <c r="F28" s="3"/>
      <c r="G28" s="3" t="s">
        <v>433</v>
      </c>
      <c r="H28" s="3" t="s">
        <v>476</v>
      </c>
      <c r="I28" s="3" t="s">
        <v>33</v>
      </c>
      <c r="J28" s="3"/>
      <c r="K28" s="1"/>
      <c r="L28" s="1"/>
      <c r="M28" s="1"/>
    </row>
    <row r="29" spans="1:13" ht="13.9" thickBot="1">
      <c r="A29" s="25"/>
      <c r="B29" s="26"/>
      <c r="C29" s="3" t="s">
        <v>184</v>
      </c>
      <c r="D29" s="3" t="s">
        <v>524</v>
      </c>
      <c r="E29" s="3" t="s">
        <v>279</v>
      </c>
      <c r="F29" s="3"/>
      <c r="G29" s="3" t="s">
        <v>433</v>
      </c>
      <c r="H29" s="3" t="s">
        <v>476</v>
      </c>
      <c r="I29" s="3" t="s">
        <v>33</v>
      </c>
      <c r="J29" s="3"/>
      <c r="K29" s="6"/>
      <c r="L29" s="6"/>
      <c r="M29" s="6"/>
    </row>
    <row r="30" spans="1:13" s="88" customFormat="1" ht="13.9" thickBot="1">
      <c r="A30" s="25"/>
      <c r="B30" s="26"/>
      <c r="C30" s="3" t="s">
        <v>187</v>
      </c>
      <c r="D30" s="5" t="s">
        <v>525</v>
      </c>
      <c r="E30" s="3" t="s">
        <v>425</v>
      </c>
      <c r="F30" s="3"/>
      <c r="G30" s="3" t="s">
        <v>495</v>
      </c>
      <c r="H30" s="3" t="s">
        <v>427</v>
      </c>
      <c r="I30" s="3" t="s">
        <v>33</v>
      </c>
      <c r="J30" s="3"/>
      <c r="K30" s="1"/>
      <c r="L30" s="1"/>
      <c r="M30" s="1"/>
    </row>
    <row r="33" spans="1:10">
      <c r="A33" s="29"/>
      <c r="B33" s="29"/>
      <c r="C33" s="29"/>
      <c r="D33" s="6"/>
      <c r="E33" s="6"/>
      <c r="F33" s="6"/>
      <c r="G33" s="6"/>
      <c r="H33" s="6"/>
      <c r="I33" s="6"/>
      <c r="J33" s="6"/>
    </row>
  </sheetData>
  <autoFilter ref="A1:J29" xr:uid="{00000000-0001-0000-0200-000000000000}">
    <filterColumn colId="0" showButton="0"/>
    <filterColumn colId="1" showButton="0"/>
    <filterColumn colId="2" showButton="0"/>
    <filterColumn colId="4" showButton="0"/>
  </autoFilter>
  <mergeCells count="8">
    <mergeCell ref="H1:H2"/>
    <mergeCell ref="I1:I2"/>
    <mergeCell ref="J1:J2"/>
    <mergeCell ref="D3:F3"/>
    <mergeCell ref="D4:F4"/>
    <mergeCell ref="A1:D1"/>
    <mergeCell ref="E1:F1"/>
    <mergeCell ref="G1:G2"/>
  </mergeCells>
  <phoneticPr fontId="44" type="noConversion"/>
  <conditionalFormatting sqref="H30">
    <cfRule type="cellIs" dxfId="78" priority="36" operator="equal">
      <formula>"lopend"</formula>
    </cfRule>
    <cfRule type="containsText" dxfId="77" priority="37" operator="containsText" text="niet OK">
      <formula>NOT(ISERROR(SEARCH("niet OK",H30)))</formula>
    </cfRule>
    <cfRule type="containsText" dxfId="76" priority="38" operator="containsText" text="OK">
      <formula>NOT(ISERROR(SEARCH("OK",H30)))</formula>
    </cfRule>
    <cfRule type="containsText" dxfId="75" priority="39" operator="containsText" text="lopende">
      <formula>NOT(ISERROR(SEARCH("lopende",H30)))</formula>
    </cfRule>
  </conditionalFormatting>
  <conditionalFormatting sqref="I1:I4 I17:I18">
    <cfRule type="containsText" dxfId="74" priority="47" operator="containsText" text="niet OK">
      <formula>NOT(ISERROR(SEARCH("niet OK",I1)))</formula>
    </cfRule>
    <cfRule type="containsText" dxfId="73" priority="48" operator="containsText" text="OK">
      <formula>NOT(ISERROR(SEARCH("OK",I1)))</formula>
    </cfRule>
    <cfRule type="containsText" dxfId="72" priority="49" operator="containsText" text="lopende">
      <formula>NOT(ISERROR(SEARCH("lopende",I1)))</formula>
    </cfRule>
  </conditionalFormatting>
  <conditionalFormatting sqref="I1:I1048576">
    <cfRule type="cellIs" dxfId="71" priority="1" operator="equal">
      <formula>"lopend"</formula>
    </cfRule>
  </conditionalFormatting>
  <conditionalFormatting sqref="I6">
    <cfRule type="cellIs" dxfId="70" priority="32" operator="equal">
      <formula>"lopend"</formula>
    </cfRule>
    <cfRule type="containsText" dxfId="69" priority="33" operator="containsText" text="niet OK">
      <formula>NOT(ISERROR(SEARCH("niet OK",I6)))</formula>
    </cfRule>
    <cfRule type="containsText" dxfId="68" priority="34" operator="containsText" text="OK">
      <formula>NOT(ISERROR(SEARCH("OK",I6)))</formula>
    </cfRule>
    <cfRule type="containsText" dxfId="67" priority="35" operator="containsText" text="lopende">
      <formula>NOT(ISERROR(SEARCH("lopende",I6)))</formula>
    </cfRule>
  </conditionalFormatting>
  <conditionalFormatting sqref="I8:I12">
    <cfRule type="containsText" dxfId="66" priority="28" operator="containsText" text="niet OK">
      <formula>NOT(ISERROR(SEARCH("niet OK",I8)))</formula>
    </cfRule>
    <cfRule type="containsText" dxfId="65" priority="29" operator="containsText" text="OK">
      <formula>NOT(ISERROR(SEARCH("OK",I8)))</formula>
    </cfRule>
    <cfRule type="containsText" dxfId="64" priority="30" operator="containsText" text="lopende">
      <formula>NOT(ISERROR(SEARCH("lopende",I8)))</formula>
    </cfRule>
  </conditionalFormatting>
  <conditionalFormatting sqref="I9:I10">
    <cfRule type="cellIs" dxfId="63" priority="27" operator="equal">
      <formula>"lopend"</formula>
    </cfRule>
  </conditionalFormatting>
  <conditionalFormatting sqref="I13">
    <cfRule type="cellIs" dxfId="62" priority="22" operator="equal">
      <formula>"lopend"</formula>
    </cfRule>
    <cfRule type="containsText" dxfId="61" priority="23" operator="containsText" text="niet OK">
      <formula>NOT(ISERROR(SEARCH("niet OK",I13)))</formula>
    </cfRule>
    <cfRule type="containsText" dxfId="60" priority="24" operator="containsText" text="OK">
      <formula>NOT(ISERROR(SEARCH("OK",I13)))</formula>
    </cfRule>
    <cfRule type="containsText" dxfId="59" priority="25" operator="containsText" text="lopende">
      <formula>NOT(ISERROR(SEARCH("lopende",I13)))</formula>
    </cfRule>
  </conditionalFormatting>
  <conditionalFormatting sqref="I15">
    <cfRule type="cellIs" dxfId="58" priority="17" operator="equal">
      <formula>"lopend"</formula>
    </cfRule>
    <cfRule type="containsText" dxfId="57" priority="18" operator="containsText" text="niet OK">
      <formula>NOT(ISERROR(SEARCH("niet OK",I15)))</formula>
    </cfRule>
    <cfRule type="containsText" dxfId="56" priority="19" operator="containsText" text="OK">
      <formula>NOT(ISERROR(SEARCH("OK",I15)))</formula>
    </cfRule>
    <cfRule type="containsText" dxfId="55" priority="20" operator="containsText" text="lopende">
      <formula>NOT(ISERROR(SEARCH("lopende",I15)))</formula>
    </cfRule>
  </conditionalFormatting>
  <conditionalFormatting sqref="I21:I23">
    <cfRule type="cellIs" dxfId="54" priority="7" operator="equal">
      <formula>"lopend"</formula>
    </cfRule>
  </conditionalFormatting>
  <conditionalFormatting sqref="I21:I25">
    <cfRule type="containsText" dxfId="53" priority="8" operator="containsText" text="niet OK">
      <formula>NOT(ISERROR(SEARCH("niet OK",I21)))</formula>
    </cfRule>
    <cfRule type="containsText" dxfId="52" priority="9" operator="containsText" text="OK">
      <formula>NOT(ISERROR(SEARCH("OK",I21)))</formula>
    </cfRule>
    <cfRule type="containsText" dxfId="51" priority="10" operator="containsText" text="lopende">
      <formula>NOT(ISERROR(SEARCH("lopende",I21)))</formula>
    </cfRule>
  </conditionalFormatting>
  <conditionalFormatting sqref="I27:I29">
    <cfRule type="cellIs" dxfId="50" priority="2" operator="equal">
      <formula>"lopend"</formula>
    </cfRule>
  </conditionalFormatting>
  <conditionalFormatting sqref="I27:I1048576">
    <cfRule type="containsText" dxfId="49" priority="3" operator="containsText" text="niet OK">
      <formula>NOT(ISERROR(SEARCH("niet OK",I27)))</formula>
    </cfRule>
    <cfRule type="containsText" dxfId="48" priority="4" operator="containsText" text="OK">
      <formula>NOT(ISERROR(SEARCH("OK",I27)))</formula>
    </cfRule>
    <cfRule type="containsText" dxfId="47" priority="5" operator="containsText" text="lopende">
      <formula>NOT(ISERROR(SEARCH("lopende",I27)))</formula>
    </cfRule>
  </conditionalFormatting>
  <pageMargins left="0.7" right="0.7" top="0.75" bottom="0.75" header="0.3" footer="0.3"/>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BD6C-B601-4E5E-AD1D-1A035407FC3B}">
  <dimension ref="A1:L32"/>
  <sheetViews>
    <sheetView topLeftCell="A7" workbookViewId="0">
      <selection activeCell="F36" sqref="F35:F36"/>
    </sheetView>
  </sheetViews>
  <sheetFormatPr defaultColWidth="8.85546875" defaultRowHeight="12"/>
  <cols>
    <col min="1" max="1" width="7" style="89" customWidth="1"/>
    <col min="2" max="2" width="9.28515625" style="89" customWidth="1"/>
    <col min="3" max="3" width="14.42578125" style="87" customWidth="1"/>
    <col min="4" max="4" width="96.42578125" style="87" bestFit="1" customWidth="1"/>
    <col min="5" max="5" width="15" style="87" customWidth="1"/>
    <col min="6" max="6" width="26" style="87" customWidth="1"/>
    <col min="7" max="8" width="11.7109375" style="87" customWidth="1"/>
    <col min="9" max="9" width="9.85546875" style="87" customWidth="1"/>
    <col min="10" max="11" width="8.85546875" style="87"/>
    <col min="12" max="12" width="30" style="87" customWidth="1"/>
    <col min="13" max="16384" width="8.85546875" style="87"/>
  </cols>
  <sheetData>
    <row r="1" spans="1:12" ht="62.25" customHeight="1" thickTop="1" thickBot="1">
      <c r="A1" s="374"/>
      <c r="B1" s="374"/>
      <c r="C1" s="374"/>
      <c r="D1" s="374"/>
      <c r="E1" s="146"/>
      <c r="F1" s="369" t="s">
        <v>2</v>
      </c>
      <c r="G1" s="346" t="s">
        <v>3</v>
      </c>
      <c r="H1" s="336" t="s">
        <v>4</v>
      </c>
      <c r="I1" s="334" t="s">
        <v>5</v>
      </c>
      <c r="J1" s="6"/>
      <c r="K1" s="6"/>
      <c r="L1" s="6"/>
    </row>
    <row r="2" spans="1:12" ht="13.15" thickBot="1">
      <c r="A2" s="19" t="s">
        <v>14</v>
      </c>
      <c r="B2" s="20" t="s">
        <v>15</v>
      </c>
      <c r="C2" s="9" t="s">
        <v>16</v>
      </c>
      <c r="D2" s="9" t="s">
        <v>17</v>
      </c>
      <c r="E2" s="71">
        <v>2024</v>
      </c>
      <c r="F2" s="337"/>
      <c r="G2" s="347"/>
      <c r="H2" s="337"/>
      <c r="I2" s="370"/>
      <c r="J2" s="6"/>
      <c r="K2" s="6"/>
      <c r="L2" s="6"/>
    </row>
    <row r="3" spans="1:12" ht="32.25" customHeight="1" thickBot="1">
      <c r="A3" s="21" t="s">
        <v>237</v>
      </c>
      <c r="B3" s="22"/>
      <c r="C3" s="82"/>
      <c r="D3" s="331" t="s">
        <v>238</v>
      </c>
      <c r="E3" s="331"/>
      <c r="F3" s="14"/>
      <c r="G3" s="15"/>
      <c r="H3" s="15"/>
      <c r="I3" s="15"/>
      <c r="J3" s="6"/>
      <c r="K3" s="6"/>
      <c r="L3" s="6"/>
    </row>
    <row r="4" spans="1:12" ht="37.5" customHeight="1" thickBot="1">
      <c r="A4" s="23"/>
      <c r="B4" s="24" t="s">
        <v>42</v>
      </c>
      <c r="C4" s="83"/>
      <c r="D4" s="332" t="s">
        <v>247</v>
      </c>
      <c r="E4" s="332"/>
      <c r="F4" s="3"/>
      <c r="G4" s="4"/>
      <c r="H4" s="4"/>
      <c r="I4" s="4"/>
      <c r="J4" s="6"/>
      <c r="K4" s="6"/>
      <c r="L4" s="6"/>
    </row>
    <row r="5" spans="1:12" s="88" customFormat="1" ht="13.9" thickBot="1">
      <c r="A5" s="25"/>
      <c r="B5" s="26"/>
      <c r="C5" s="30" t="s">
        <v>422</v>
      </c>
      <c r="D5" s="31" t="s">
        <v>462</v>
      </c>
      <c r="E5" s="31"/>
      <c r="F5" s="31"/>
      <c r="G5" s="31"/>
      <c r="H5" s="31"/>
      <c r="I5" s="31"/>
      <c r="J5" s="1"/>
      <c r="K5" s="1"/>
      <c r="L5" s="1"/>
    </row>
    <row r="6" spans="1:12" s="88" customFormat="1" ht="13.9" thickBot="1">
      <c r="A6" s="25"/>
      <c r="B6" s="26"/>
      <c r="C6" s="3" t="s">
        <v>28</v>
      </c>
      <c r="D6" s="86" t="s">
        <v>463</v>
      </c>
      <c r="E6" s="3" t="s">
        <v>425</v>
      </c>
      <c r="F6" s="85" t="s">
        <v>460</v>
      </c>
      <c r="G6" s="3" t="s">
        <v>427</v>
      </c>
      <c r="H6" s="3" t="s">
        <v>33</v>
      </c>
      <c r="I6" s="3"/>
      <c r="J6" s="1"/>
      <c r="K6" s="1"/>
      <c r="L6" s="1"/>
    </row>
    <row r="7" spans="1:12" ht="13.9" thickBot="1">
      <c r="A7" s="23"/>
      <c r="B7" s="47"/>
      <c r="C7" s="30" t="s">
        <v>434</v>
      </c>
      <c r="D7" s="31" t="s">
        <v>423</v>
      </c>
      <c r="E7" s="31"/>
      <c r="F7" s="31"/>
      <c r="G7" s="31"/>
      <c r="H7" s="31"/>
      <c r="I7" s="31"/>
      <c r="J7" s="6"/>
      <c r="K7" s="6"/>
      <c r="L7" s="6"/>
    </row>
    <row r="8" spans="1:12" ht="27" thickBot="1">
      <c r="A8" s="23"/>
      <c r="B8" s="47"/>
      <c r="C8" s="3" t="s">
        <v>28</v>
      </c>
      <c r="D8" s="5" t="s">
        <v>503</v>
      </c>
      <c r="E8" s="3" t="s">
        <v>425</v>
      </c>
      <c r="F8" s="3" t="s">
        <v>504</v>
      </c>
      <c r="G8" s="3" t="s">
        <v>427</v>
      </c>
      <c r="H8" s="3" t="s">
        <v>33</v>
      </c>
      <c r="I8" s="3"/>
      <c r="J8" s="6"/>
      <c r="K8" s="6"/>
      <c r="L8" s="6"/>
    </row>
    <row r="9" spans="1:12" ht="13.9" thickBot="1">
      <c r="A9" s="23"/>
      <c r="B9" s="47"/>
      <c r="C9" s="3" t="s">
        <v>34</v>
      </c>
      <c r="D9" s="72" t="s">
        <v>505</v>
      </c>
      <c r="E9" s="3" t="s">
        <v>425</v>
      </c>
      <c r="F9" s="3" t="s">
        <v>506</v>
      </c>
      <c r="G9" s="3" t="s">
        <v>427</v>
      </c>
      <c r="H9" s="323" t="s">
        <v>399</v>
      </c>
      <c r="I9" s="5"/>
      <c r="J9" s="6"/>
      <c r="K9" s="6"/>
      <c r="L9" s="6"/>
    </row>
    <row r="10" spans="1:12" ht="13.9" thickBot="1">
      <c r="A10" s="23"/>
      <c r="B10" s="47"/>
      <c r="C10" s="3" t="s">
        <v>38</v>
      </c>
      <c r="D10" s="72" t="s">
        <v>507</v>
      </c>
      <c r="E10" s="3" t="s">
        <v>425</v>
      </c>
      <c r="F10" s="3" t="s">
        <v>508</v>
      </c>
      <c r="G10" s="3" t="s">
        <v>427</v>
      </c>
      <c r="H10" s="3" t="s">
        <v>33</v>
      </c>
      <c r="I10" s="5"/>
      <c r="J10" s="6"/>
      <c r="K10" s="6"/>
      <c r="L10" s="6"/>
    </row>
    <row r="11" spans="1:12" ht="27" thickBot="1">
      <c r="A11" s="23"/>
      <c r="B11" s="47"/>
      <c r="C11" s="3" t="s">
        <v>40</v>
      </c>
      <c r="D11" s="5" t="s">
        <v>431</v>
      </c>
      <c r="E11" s="3" t="s">
        <v>333</v>
      </c>
      <c r="F11" s="3" t="s">
        <v>433</v>
      </c>
      <c r="G11" s="72" t="s">
        <v>456</v>
      </c>
      <c r="H11" s="3"/>
      <c r="I11" s="5"/>
      <c r="J11" s="6"/>
      <c r="K11" s="6"/>
      <c r="L11" s="6"/>
    </row>
    <row r="12" spans="1:12" ht="13.9" thickBot="1">
      <c r="A12" s="23"/>
      <c r="B12" s="47"/>
      <c r="C12" s="30" t="s">
        <v>452</v>
      </c>
      <c r="D12" s="31" t="s">
        <v>458</v>
      </c>
      <c r="E12" s="31"/>
      <c r="F12" s="31"/>
      <c r="G12" s="31"/>
      <c r="H12" s="31"/>
      <c r="I12" s="31"/>
      <c r="J12" s="6"/>
      <c r="K12" s="6"/>
      <c r="L12" s="6"/>
    </row>
    <row r="13" spans="1:12" ht="13.9" thickBot="1">
      <c r="A13" s="23"/>
      <c r="B13" s="47"/>
      <c r="C13" s="3" t="s">
        <v>28</v>
      </c>
      <c r="D13" s="86" t="s">
        <v>459</v>
      </c>
      <c r="E13" s="3" t="s">
        <v>425</v>
      </c>
      <c r="F13" s="85" t="s">
        <v>460</v>
      </c>
      <c r="G13" s="3" t="s">
        <v>427</v>
      </c>
      <c r="H13" s="3" t="s">
        <v>33</v>
      </c>
      <c r="I13" s="3"/>
      <c r="J13" s="6"/>
      <c r="K13" s="6"/>
      <c r="L13" s="6"/>
    </row>
    <row r="14" spans="1:12" ht="13.9" thickBot="1">
      <c r="A14" s="23"/>
      <c r="B14" s="47"/>
      <c r="C14" s="30" t="s">
        <v>457</v>
      </c>
      <c r="D14" s="31" t="s">
        <v>453</v>
      </c>
      <c r="E14" s="31"/>
      <c r="F14" s="31"/>
      <c r="G14" s="31"/>
      <c r="H14" s="31"/>
      <c r="I14" s="31"/>
      <c r="J14" s="6"/>
      <c r="K14" s="6"/>
      <c r="L14" s="6"/>
    </row>
    <row r="15" spans="1:12" ht="27" thickBot="1">
      <c r="A15" s="23"/>
      <c r="B15" s="47"/>
      <c r="C15" s="3" t="s">
        <v>28</v>
      </c>
      <c r="D15" s="86" t="s">
        <v>454</v>
      </c>
      <c r="E15" s="3" t="s">
        <v>425</v>
      </c>
      <c r="F15" s="85" t="s">
        <v>455</v>
      </c>
      <c r="G15" s="72" t="s">
        <v>456</v>
      </c>
      <c r="H15" s="323" t="s">
        <v>399</v>
      </c>
      <c r="I15" s="3"/>
      <c r="J15" s="6"/>
      <c r="K15" s="6"/>
      <c r="L15" s="6"/>
    </row>
    <row r="16" spans="1:12" ht="13.9" thickBot="1">
      <c r="A16" s="23"/>
      <c r="B16" s="47"/>
      <c r="C16" s="30" t="s">
        <v>461</v>
      </c>
      <c r="D16" s="31" t="s">
        <v>465</v>
      </c>
      <c r="E16" s="31"/>
      <c r="F16" s="31"/>
      <c r="G16" s="31"/>
      <c r="H16" s="31"/>
      <c r="I16" s="31"/>
      <c r="J16" s="6"/>
      <c r="K16" s="6"/>
      <c r="L16" s="6"/>
    </row>
    <row r="17" spans="1:12" ht="13.9" thickBot="1">
      <c r="A17" s="23"/>
      <c r="B17" s="47"/>
      <c r="C17" s="3" t="s">
        <v>28</v>
      </c>
      <c r="D17" s="86" t="s">
        <v>466</v>
      </c>
      <c r="E17" s="3" t="s">
        <v>425</v>
      </c>
      <c r="F17" s="85" t="s">
        <v>467</v>
      </c>
      <c r="G17" s="3" t="s">
        <v>136</v>
      </c>
      <c r="H17" s="3" t="s">
        <v>33</v>
      </c>
      <c r="I17" s="3"/>
      <c r="J17" s="6"/>
      <c r="K17" s="6"/>
      <c r="L17" s="6"/>
    </row>
    <row r="18" spans="1:12" ht="13.9" thickBot="1">
      <c r="A18" s="23"/>
      <c r="B18" s="47"/>
      <c r="C18" s="3" t="s">
        <v>34</v>
      </c>
      <c r="D18" s="86" t="s">
        <v>509</v>
      </c>
      <c r="E18" s="3" t="s">
        <v>425</v>
      </c>
      <c r="F18" s="85" t="s">
        <v>469</v>
      </c>
      <c r="G18" s="3" t="s">
        <v>136</v>
      </c>
      <c r="H18" s="3" t="s">
        <v>33</v>
      </c>
      <c r="I18" s="3"/>
      <c r="J18" s="6"/>
      <c r="K18" s="6"/>
      <c r="L18" s="6"/>
    </row>
    <row r="19" spans="1:12" ht="22.5" customHeight="1" thickBot="1">
      <c r="A19" s="23"/>
      <c r="B19" s="48"/>
      <c r="C19" s="30" t="s">
        <v>464</v>
      </c>
      <c r="D19" s="31" t="s">
        <v>510</v>
      </c>
      <c r="E19" s="31"/>
      <c r="F19" s="31"/>
      <c r="G19" s="31"/>
      <c r="H19" s="31"/>
      <c r="I19" s="31"/>
      <c r="J19" s="6"/>
      <c r="K19" s="6"/>
      <c r="L19" s="6"/>
    </row>
    <row r="20" spans="1:12" ht="20.25" customHeight="1" thickBot="1">
      <c r="A20" s="23"/>
      <c r="B20" s="48"/>
      <c r="C20" s="124"/>
      <c r="D20" s="123" t="s">
        <v>511</v>
      </c>
      <c r="E20" s="123"/>
      <c r="F20" s="123"/>
      <c r="G20" s="123"/>
      <c r="H20" s="123"/>
      <c r="I20" s="123"/>
      <c r="J20" s="6"/>
      <c r="K20" s="6"/>
      <c r="L20" s="6"/>
    </row>
    <row r="21" spans="1:12" s="88" customFormat="1" ht="27" thickBot="1">
      <c r="A21" s="25"/>
      <c r="B21" s="26"/>
      <c r="C21" s="3" t="s">
        <v>28</v>
      </c>
      <c r="D21" s="5" t="s">
        <v>512</v>
      </c>
      <c r="E21" s="3" t="s">
        <v>489</v>
      </c>
      <c r="F21" s="85" t="s">
        <v>438</v>
      </c>
      <c r="G21" s="3" t="s">
        <v>513</v>
      </c>
      <c r="H21" s="325" t="s">
        <v>33</v>
      </c>
      <c r="I21" s="3"/>
      <c r="J21" s="1"/>
      <c r="K21" s="1"/>
      <c r="L21" s="6"/>
    </row>
    <row r="22" spans="1:12" s="88" customFormat="1" ht="13.9" thickBot="1">
      <c r="A22" s="25"/>
      <c r="B22" s="26"/>
      <c r="C22" s="3" t="s">
        <v>34</v>
      </c>
      <c r="D22" s="5" t="s">
        <v>514</v>
      </c>
      <c r="E22" s="3" t="s">
        <v>425</v>
      </c>
      <c r="F22" s="3" t="s">
        <v>515</v>
      </c>
      <c r="G22" s="3" t="s">
        <v>427</v>
      </c>
      <c r="H22" s="323" t="s">
        <v>399</v>
      </c>
      <c r="I22" s="3"/>
      <c r="J22" s="1"/>
      <c r="K22" s="1"/>
      <c r="L22" s="6"/>
    </row>
    <row r="23" spans="1:12" s="88" customFormat="1" ht="13.9" thickBot="1">
      <c r="A23" s="25"/>
      <c r="B23" s="26"/>
      <c r="C23" s="3" t="s">
        <v>38</v>
      </c>
      <c r="D23" s="5" t="s">
        <v>516</v>
      </c>
      <c r="E23" s="3" t="s">
        <v>279</v>
      </c>
      <c r="F23" s="85" t="s">
        <v>451</v>
      </c>
      <c r="G23" s="3" t="s">
        <v>427</v>
      </c>
      <c r="H23" s="323" t="s">
        <v>399</v>
      </c>
      <c r="I23" s="3"/>
      <c r="J23" s="1"/>
      <c r="K23" s="1"/>
      <c r="L23" s="1"/>
    </row>
    <row r="24" spans="1:12" s="88" customFormat="1" ht="13.9" thickBot="1">
      <c r="A24" s="25"/>
      <c r="B24" s="26"/>
      <c r="C24" s="3" t="s">
        <v>40</v>
      </c>
      <c r="D24" s="5" t="s">
        <v>492</v>
      </c>
      <c r="E24" s="3" t="s">
        <v>106</v>
      </c>
      <c r="F24" s="85" t="s">
        <v>493</v>
      </c>
      <c r="G24" s="3" t="s">
        <v>427</v>
      </c>
      <c r="H24" s="3" t="s">
        <v>33</v>
      </c>
      <c r="I24" s="3"/>
      <c r="J24" s="1" t="s">
        <v>526</v>
      </c>
      <c r="K24" s="1"/>
      <c r="L24" s="1"/>
    </row>
    <row r="25" spans="1:12" s="88" customFormat="1" ht="23.25" customHeight="1" thickBot="1">
      <c r="A25" s="120"/>
      <c r="B25" s="121"/>
      <c r="C25" s="3"/>
      <c r="D25" s="123" t="s">
        <v>521</v>
      </c>
      <c r="E25" s="123"/>
      <c r="F25" s="123"/>
      <c r="G25" s="123"/>
      <c r="H25" s="123"/>
      <c r="I25" s="123"/>
      <c r="J25" s="1"/>
      <c r="K25" s="1"/>
      <c r="L25" s="1"/>
    </row>
    <row r="26" spans="1:12" s="88" customFormat="1" ht="13.9" thickBot="1">
      <c r="A26" s="120"/>
      <c r="B26" s="121"/>
      <c r="C26" s="3" t="s">
        <v>142</v>
      </c>
      <c r="D26" s="1" t="s">
        <v>522</v>
      </c>
      <c r="E26" s="3" t="s">
        <v>425</v>
      </c>
      <c r="F26" s="85" t="s">
        <v>451</v>
      </c>
      <c r="G26" s="3" t="s">
        <v>427</v>
      </c>
      <c r="H26" s="323" t="s">
        <v>399</v>
      </c>
      <c r="I26" s="3"/>
      <c r="J26" s="1"/>
      <c r="K26" s="1"/>
      <c r="L26" s="1"/>
    </row>
    <row r="27" spans="1:12" s="88" customFormat="1" ht="13.9" thickBot="1">
      <c r="A27" s="25"/>
      <c r="B27" s="26"/>
      <c r="C27" s="3" t="s">
        <v>177</v>
      </c>
      <c r="D27" s="3" t="s">
        <v>523</v>
      </c>
      <c r="E27" s="3" t="s">
        <v>279</v>
      </c>
      <c r="F27" s="3" t="s">
        <v>433</v>
      </c>
      <c r="G27" s="3" t="s">
        <v>476</v>
      </c>
      <c r="H27" s="3" t="s">
        <v>33</v>
      </c>
      <c r="I27" s="3"/>
      <c r="J27" s="1"/>
      <c r="K27" s="1"/>
      <c r="L27" s="1"/>
    </row>
    <row r="28" spans="1:12" ht="13.9" thickBot="1">
      <c r="A28" s="25"/>
      <c r="B28" s="26"/>
      <c r="C28" s="3" t="s">
        <v>179</v>
      </c>
      <c r="D28" s="3" t="s">
        <v>524</v>
      </c>
      <c r="E28" s="3" t="s">
        <v>279</v>
      </c>
      <c r="F28" s="3" t="s">
        <v>433</v>
      </c>
      <c r="G28" s="3" t="s">
        <v>476</v>
      </c>
      <c r="H28" s="3" t="s">
        <v>33</v>
      </c>
      <c r="I28" s="3"/>
      <c r="J28" s="6"/>
      <c r="K28" s="6"/>
      <c r="L28" s="6"/>
    </row>
    <row r="29" spans="1:12" s="88" customFormat="1" ht="13.9" thickBot="1">
      <c r="A29" s="25"/>
      <c r="B29" s="26"/>
      <c r="C29" s="3" t="s">
        <v>184</v>
      </c>
      <c r="D29" s="5" t="s">
        <v>525</v>
      </c>
      <c r="E29" s="3" t="s">
        <v>425</v>
      </c>
      <c r="F29" s="3" t="s">
        <v>495</v>
      </c>
      <c r="G29" s="3" t="s">
        <v>427</v>
      </c>
      <c r="H29" s="3" t="s">
        <v>33</v>
      </c>
      <c r="I29" s="3"/>
      <c r="J29" s="1"/>
      <c r="K29" s="1"/>
      <c r="L29" s="1"/>
    </row>
    <row r="32" spans="1:12">
      <c r="A32" s="29"/>
      <c r="B32" s="29"/>
      <c r="C32" s="29"/>
      <c r="D32" s="6"/>
      <c r="E32" s="6"/>
      <c r="F32" s="6"/>
      <c r="G32" s="6"/>
      <c r="H32" s="6"/>
      <c r="I32" s="6"/>
      <c r="J32" s="6"/>
      <c r="K32" s="6"/>
      <c r="L32" s="6"/>
    </row>
  </sheetData>
  <mergeCells count="7">
    <mergeCell ref="H1:H2"/>
    <mergeCell ref="I1:I2"/>
    <mergeCell ref="D3:E3"/>
    <mergeCell ref="D4:E4"/>
    <mergeCell ref="A1:D1"/>
    <mergeCell ref="F1:F2"/>
    <mergeCell ref="G1:G2"/>
  </mergeCells>
  <phoneticPr fontId="44" type="noConversion"/>
  <conditionalFormatting sqref="G29">
    <cfRule type="cellIs" dxfId="46" priority="44" operator="equal">
      <formula>"lopend"</formula>
    </cfRule>
    <cfRule type="containsText" dxfId="45" priority="45" operator="containsText" text="niet OK">
      <formula>NOT(ISERROR(SEARCH("niet OK",G29)))</formula>
    </cfRule>
    <cfRule type="containsText" dxfId="44" priority="46" operator="containsText" text="OK">
      <formula>NOT(ISERROR(SEARCH("OK",G29)))</formula>
    </cfRule>
    <cfRule type="containsText" dxfId="43" priority="47" operator="containsText" text="lopende">
      <formula>NOT(ISERROR(SEARCH("lopende",G29)))</formula>
    </cfRule>
  </conditionalFormatting>
  <conditionalFormatting sqref="H1:H4 H17:H18 H21:H24">
    <cfRule type="containsText" dxfId="42" priority="49" operator="containsText" text="OK">
      <formula>NOT(ISERROR(SEARCH("OK",H1)))</formula>
    </cfRule>
    <cfRule type="containsText" dxfId="41" priority="50" operator="containsText" text="lopende">
      <formula>NOT(ISERROR(SEARCH("lopende",H1)))</formula>
    </cfRule>
  </conditionalFormatting>
  <conditionalFormatting sqref="H1:H1048576">
    <cfRule type="cellIs" dxfId="40" priority="19" operator="equal">
      <formula>"lopend"</formula>
    </cfRule>
  </conditionalFormatting>
  <conditionalFormatting sqref="H6">
    <cfRule type="cellIs" dxfId="39" priority="40" operator="equal">
      <formula>"lopend"</formula>
    </cfRule>
    <cfRule type="containsText" dxfId="38" priority="41" operator="containsText" text="niet OK">
      <formula>NOT(ISERROR(SEARCH("niet OK",H6)))</formula>
    </cfRule>
    <cfRule type="containsText" dxfId="37" priority="42" operator="containsText" text="OK">
      <formula>NOT(ISERROR(SEARCH("OK",H6)))</formula>
    </cfRule>
    <cfRule type="containsText" dxfId="36" priority="43" operator="containsText" text="lopende">
      <formula>NOT(ISERROR(SEARCH("lopende",H6)))</formula>
    </cfRule>
  </conditionalFormatting>
  <conditionalFormatting sqref="H8:H12">
    <cfRule type="containsText" dxfId="35" priority="37" operator="containsText" text="niet OK">
      <formula>NOT(ISERROR(SEARCH("niet OK",H8)))</formula>
    </cfRule>
    <cfRule type="containsText" dxfId="34" priority="38" operator="containsText" text="OK">
      <formula>NOT(ISERROR(SEARCH("OK",H8)))</formula>
    </cfRule>
    <cfRule type="containsText" dxfId="33" priority="39" operator="containsText" text="lopende">
      <formula>NOT(ISERROR(SEARCH("lopende",H8)))</formula>
    </cfRule>
  </conditionalFormatting>
  <conditionalFormatting sqref="H9:H10">
    <cfRule type="cellIs" dxfId="32" priority="36" operator="equal">
      <formula>"lopend"</formula>
    </cfRule>
  </conditionalFormatting>
  <conditionalFormatting sqref="H13">
    <cfRule type="cellIs" dxfId="31" priority="32" operator="equal">
      <formula>"lopend"</formula>
    </cfRule>
    <cfRule type="containsText" dxfId="30" priority="33" operator="containsText" text="niet OK">
      <formula>NOT(ISERROR(SEARCH("niet OK",H13)))</formula>
    </cfRule>
    <cfRule type="containsText" dxfId="29" priority="34" operator="containsText" text="OK">
      <formula>NOT(ISERROR(SEARCH("OK",H13)))</formula>
    </cfRule>
    <cfRule type="containsText" dxfId="28" priority="35" operator="containsText" text="lopende">
      <formula>NOT(ISERROR(SEARCH("lopende",H13)))</formula>
    </cfRule>
  </conditionalFormatting>
  <conditionalFormatting sqref="H15">
    <cfRule type="cellIs" dxfId="27" priority="7" operator="equal">
      <formula>"lopend"</formula>
    </cfRule>
    <cfRule type="containsText" dxfId="26" priority="8" operator="containsText" text="niet OK">
      <formula>NOT(ISERROR(SEARCH("niet OK",H15)))</formula>
    </cfRule>
    <cfRule type="containsText" dxfId="25" priority="9" operator="containsText" text="OK">
      <formula>NOT(ISERROR(SEARCH("OK",H15)))</formula>
    </cfRule>
    <cfRule type="containsText" dxfId="24" priority="10" operator="containsText" text="lopende">
      <formula>NOT(ISERROR(SEARCH("lopende",H15)))</formula>
    </cfRule>
    <cfRule type="cellIs" dxfId="23" priority="11" operator="equal">
      <formula>"lopend"</formula>
    </cfRule>
    <cfRule type="containsText" dxfId="22" priority="12" operator="containsText" text="niet OK">
      <formula>NOT(ISERROR(SEARCH("niet OK",H15)))</formula>
    </cfRule>
    <cfRule type="containsText" dxfId="21" priority="13" operator="containsText" text="OK">
      <formula>NOT(ISERROR(SEARCH("OK",H15)))</formula>
    </cfRule>
    <cfRule type="containsText" dxfId="20" priority="14" operator="containsText" text="lopende">
      <formula>NOT(ISERROR(SEARCH("lopende",H15)))</formula>
    </cfRule>
    <cfRule type="cellIs" dxfId="19" priority="15" operator="equal">
      <formula>"lopend"</formula>
    </cfRule>
    <cfRule type="containsText" dxfId="18" priority="16" operator="containsText" text="niet OK">
      <formula>NOT(ISERROR(SEARCH("niet OK",H15)))</formula>
    </cfRule>
    <cfRule type="containsText" dxfId="17" priority="17" operator="containsText" text="OK">
      <formula>NOT(ISERROR(SEARCH("OK",H15)))</formula>
    </cfRule>
    <cfRule type="containsText" dxfId="16" priority="18" operator="containsText" text="lopende">
      <formula>NOT(ISERROR(SEARCH("lopende",H15)))</formula>
    </cfRule>
    <cfRule type="cellIs" dxfId="15" priority="28" operator="equal">
      <formula>"lopend"</formula>
    </cfRule>
    <cfRule type="containsText" dxfId="14" priority="29" operator="containsText" text="niet OK">
      <formula>NOT(ISERROR(SEARCH("niet OK",H15)))</formula>
    </cfRule>
    <cfRule type="containsText" dxfId="13" priority="30" operator="containsText" text="OK">
      <formula>NOT(ISERROR(SEARCH("OK",H15)))</formula>
    </cfRule>
    <cfRule type="containsText" dxfId="12" priority="31" operator="containsText" text="lopende">
      <formula>NOT(ISERROR(SEARCH("lopende",H15)))</formula>
    </cfRule>
  </conditionalFormatting>
  <conditionalFormatting sqref="H21">
    <cfRule type="containsText" dxfId="11" priority="1" operator="containsText" text="niet OK">
      <formula>NOT(ISERROR(SEARCH("niet OK",H21)))</formula>
    </cfRule>
    <cfRule type="containsText" dxfId="10" priority="2" operator="containsText" text="OK">
      <formula>NOT(ISERROR(SEARCH("OK",H21)))</formula>
    </cfRule>
    <cfRule type="containsText" dxfId="9" priority="3" operator="containsText" text="lopende">
      <formula>NOT(ISERROR(SEARCH("lopende",H21)))</formula>
    </cfRule>
  </conditionalFormatting>
  <conditionalFormatting sqref="H21:H24 H1:H4 H17:H18">
    <cfRule type="containsText" dxfId="8" priority="48" operator="containsText" text="niet OK">
      <formula>NOT(ISERROR(SEARCH("niet OK",H1)))</formula>
    </cfRule>
  </conditionalFormatting>
  <conditionalFormatting sqref="H21:H24">
    <cfRule type="cellIs" dxfId="7" priority="24" operator="equal">
      <formula>"lopend"</formula>
    </cfRule>
  </conditionalFormatting>
  <conditionalFormatting sqref="H24">
    <cfRule type="containsText" dxfId="6" priority="4" operator="containsText" text="niet OK">
      <formula>NOT(ISERROR(SEARCH("niet OK",H24)))</formula>
    </cfRule>
    <cfRule type="containsText" dxfId="5" priority="5" operator="containsText" text="OK">
      <formula>NOT(ISERROR(SEARCH("OK",H24)))</formula>
    </cfRule>
    <cfRule type="containsText" dxfId="4" priority="6" operator="containsText" text="lopende">
      <formula>NOT(ISERROR(SEARCH("lopende",H24)))</formula>
    </cfRule>
  </conditionalFormatting>
  <conditionalFormatting sqref="H26:H28">
    <cfRule type="cellIs" dxfId="3" priority="20" operator="equal">
      <formula>"lopend"</formula>
    </cfRule>
  </conditionalFormatting>
  <conditionalFormatting sqref="H26:H1048576">
    <cfRule type="containsText" dxfId="2" priority="21" operator="containsText" text="niet OK">
      <formula>NOT(ISERROR(SEARCH("niet OK",H26)))</formula>
    </cfRule>
    <cfRule type="containsText" dxfId="1" priority="22" operator="containsText" text="OK">
      <formula>NOT(ISERROR(SEARCH("OK",H26)))</formula>
    </cfRule>
    <cfRule type="containsText" dxfId="0" priority="23" operator="containsText" text="lopende">
      <formula>NOT(ISERROR(SEARCH("lopende",H26)))</formula>
    </cfRule>
  </conditionalFormatting>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43901b-632d-4556-9399-29aa1f9e19dd">
      <Terms xmlns="http://schemas.microsoft.com/office/infopath/2007/PartnerControls"/>
    </lcf76f155ced4ddcb4097134ff3c332f>
    <TaxCatchAll xmlns="89ee3126-b691-47bb-b25f-ecb1e5e1a4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BBCF2976D4024AA0187DCF76C17985" ma:contentTypeVersion="12" ma:contentTypeDescription="Een nieuw document maken." ma:contentTypeScope="" ma:versionID="d4edb7ffda5f821d6ecde840b6d3e253">
  <xsd:schema xmlns:xsd="http://www.w3.org/2001/XMLSchema" xmlns:xs="http://www.w3.org/2001/XMLSchema" xmlns:p="http://schemas.microsoft.com/office/2006/metadata/properties" xmlns:ns2="1143901b-632d-4556-9399-29aa1f9e19dd" xmlns:ns3="89ee3126-b691-47bb-b25f-ecb1e5e1a4ed" targetNamespace="http://schemas.microsoft.com/office/2006/metadata/properties" ma:root="true" ma:fieldsID="71a11ba61fe3fe35224b16150def5489" ns2:_="" ns3:_="">
    <xsd:import namespace="1143901b-632d-4556-9399-29aa1f9e19dd"/>
    <xsd:import namespace="89ee3126-b691-47bb-b25f-ecb1e5e1a4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43901b-632d-4556-9399-29aa1f9e19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f160e56-b282-47d8-824d-f1c5393b9bc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e3126-b691-47bb-b25f-ecb1e5e1a4e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e486d56-048a-44ec-ad06-72fa899ce5eb}" ma:internalName="TaxCatchAll" ma:showField="CatchAllData" ma:web="89ee3126-b691-47bb-b25f-ecb1e5e1a4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6950E7-9E47-44F6-ADF3-A30C56D25534}"/>
</file>

<file path=customXml/itemProps2.xml><?xml version="1.0" encoding="utf-8"?>
<ds:datastoreItem xmlns:ds="http://schemas.openxmlformats.org/officeDocument/2006/customXml" ds:itemID="{237BB725-4D20-47F8-B2AA-54A341F80E02}"/>
</file>

<file path=customXml/itemProps3.xml><?xml version="1.0" encoding="utf-8"?>
<ds:datastoreItem xmlns:ds="http://schemas.openxmlformats.org/officeDocument/2006/customXml" ds:itemID="{5F9A4477-987D-41E1-8471-C3D84EAD719D}"/>
</file>

<file path=docProps/app.xml><?xml version="1.0" encoding="utf-8"?>
<Properties xmlns="http://schemas.openxmlformats.org/officeDocument/2006/extended-properties" xmlns:vt="http://schemas.openxmlformats.org/officeDocument/2006/docPropsVTypes">
  <Application>Microsoft Excel Online</Application>
  <Manager/>
  <Company>Bloso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Patty Braeckmans</dc:creator>
  <cp:keywords/>
  <dc:description/>
  <cp:lastModifiedBy/>
  <cp:revision/>
  <dcterms:created xsi:type="dcterms:W3CDTF">2016-01-26T09:44:06Z</dcterms:created>
  <dcterms:modified xsi:type="dcterms:W3CDTF">2024-12-06T09:05:11Z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0x0101004FBBCF2976D4024AA0187DCF76C17985</vt:lpwstr>
  </property>
  <property fmtid="{D5CDD505-2E9C-101B-9397-08002B2CF9AE}" pid="3" name="MediaServiceImageTags">
    <vt:lpwstr/>
  </property>
  <property fmtid="{D5CDD505-2E9C-101B-9397-08002B2CF9AE}" pid="4" name="_dlc_DocIdItemGuid">
    <vt:lpwstr>95e60299-75c5-4142-9a45-38ee82ec217d</vt:lpwstr>
  </property>
  <property fmtid="{D5CDD505-2E9C-101B-9397-08002B2CF9AE}" pid="5" name="xd_ProgID">
    <vt:lpwstr/>
  </property>
  <property fmtid="{D5CDD505-2E9C-101B-9397-08002B2CF9AE}" pid="6" name="Jaarlijks/4-jaarlijks">
    <vt:lpwstr>4-jaarlijks</vt:lpwstr>
  </property>
  <property fmtid="{D5CDD505-2E9C-101B-9397-08002B2CF9AE}" pid="7" name="type document">
    <vt:lpwstr>werkdocument</vt:lpwstr>
  </property>
  <property fmtid="{D5CDD505-2E9C-101B-9397-08002B2CF9AE}" pid="8" name="ComplianceAssetId">
    <vt:lpwstr/>
  </property>
  <property fmtid="{D5CDD505-2E9C-101B-9397-08002B2CF9AE}" pid="9" name="TemplateUrl">
    <vt:lpwstr/>
  </property>
  <property fmtid="{D5CDD505-2E9C-101B-9397-08002B2CF9AE}" pid="10" name="Beleidsperiode">
    <vt:lpwstr>2021-2024</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y fmtid="{D5CDD505-2E9C-101B-9397-08002B2CF9AE}" pid="14" name="SharedWithUsers">
    <vt:lpwstr>2201;#Hannah Boeckmans;#909;#Jona Wyns;#1146;#Anke Clinck;#36;#Sandy De Win;#13;#Stijn Baets;#33;#Marianne Teuwen;#32;#Jolien Jacobs;#601;#Rani Bellekens;#1099;#Anja van Greuningen;#12;#Evi Janssen;#20;#Stijn Luyten;#3072;#Michelle Graux;#1030;#Luc Helsen</vt:lpwstr>
  </property>
</Properties>
</file>